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<sst xmlns="http://schemas.openxmlformats.org/spreadsheetml/2006/main" count="155" uniqueCount="113">
  <si>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</si>
  <si>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</si>
  <si>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</si>
  <si>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</si>
  <si>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</si>
  <si>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</si>
  <si>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</si>
  <si>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</si>
  <si>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</si>
  <si>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</si>
  <si>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</si>
  <si>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</si>
  <si>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</si>
  <si>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</si>
  <si>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</si>
  <si>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</si>
  <si>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</si>
  <si>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</si>
  <si>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</si>
  <si>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</si>
  <si>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</si>
  <si>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</si>
  <si>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</si>
  <si>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</si>
  <si>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</si>
  <si>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</si>
  <si>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</si>
  <si>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</si>
  <si>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</si>
  <si>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</si>
  <si>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</si>
  <si>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</si>
  <si>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</si>
  <si>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</si>
  <si>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</si>
  <si>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</si>
  <si>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</si>
  <si>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</si>
  <si>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</si>
  <si>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</si>
  <si>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</si>
  <si>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</si>
  <si>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</si>
  <si>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</si>
  <si>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</si>
  <si>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</si>
  <si>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</si>
  <si>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</si>
  <si>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</si>
  <si>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</si>
  <si>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</si>
  <si>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</si>
  <si>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</si>
  <si>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</si>
  <si>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</si>
  <si>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</si>
  <si>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</si>
  <si>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</si>
  <si>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</si>
  <si>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</si>
  <si>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</si>
  <si>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</si>
  <si>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</si>
  <si>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</si>
  <si>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</si>
  <si>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</si>
  <si>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</si>
  <si>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</si>
  <si>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</si>
  <si>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</si>
  <si>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</si>
  <si>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</si>
  <si>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</si>
  <si>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</si>
  <si>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</si>
  <si>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</si>
  <si>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</si>
  <si>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</si>
  <si>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</si>
  <si>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</si>
  <si>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</si>
  <si>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</si>
  <si>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</si>
  <si>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</si>
  <si>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</si>
  <si>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</si>
  <si>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</si>
  <si>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</si>
  <si>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</si>
  <si>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</si>
  <si>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</si>
  <si>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</si>
  <si>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</si>
  <si>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</si>
  <si>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</si>
  <si>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</si>
  <si>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</si>
  <si>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</si>
  <si>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</si>
  <si>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</si>
  <si>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</si>
  <si>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</si>
  <si>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SW</t>
  </si>
  <si>
    <t>SE</t>
  </si>
  <si>
    <t>E</t>
  </si>
  <si>
    <t>NE</t>
  </si>
  <si>
    <t>N</t>
  </si>
  <si>
    <t>NW</t>
  </si>
  <si>
    <t>W</t>
  </si>
  <si>
    <t>CALM</t>
  </si>
  <si>
    <t>S</t>
  </si>
  <si>
    <t>April</t>
  </si>
  <si>
    <t>tr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</si>
</sst>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  <numFmt numFmtId="167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75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165" fontId="0" fillId="2" borderId="24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2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165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6" xfId="0" applyBorder="1" applyAlignment="1">
      <alignment/>
    </xf>
    <xf numFmtId="0" fontId="0" fillId="0" borderId="31" xfId="0" applyBorder="1" applyAlignment="1">
      <alignment/>
    </xf>
    <xf numFmtId="0" fontId="0" fillId="0" borderId="47" xfId="0" applyBorder="1" applyAlignment="1">
      <alignment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165" fontId="0" fillId="2" borderId="49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0" xfId="0" applyNumberFormat="1" applyFill="1" applyBorder="1" applyAlignment="1">
      <alignment horizontal="center"/>
    </xf>
    <xf numFmtId="165" fontId="0" fillId="2" borderId="51" xfId="0" applyNumberForma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165" fontId="12" fillId="0" borderId="5" xfId="0" applyNumberFormat="1" applyFont="1" applyBorder="1" applyAlignment="1" applyProtection="1">
      <alignment horizontal="center"/>
      <protection/>
    </xf>
    <xf numFmtId="165" fontId="12" fillId="0" borderId="6" xfId="0" applyNumberFormat="1" applyFont="1" applyBorder="1" applyAlignment="1" applyProtection="1">
      <alignment horizontal="center"/>
      <protection/>
    </xf>
    <xf numFmtId="165" fontId="12" fillId="0" borderId="9" xfId="0" applyNumberFormat="1" applyFont="1" applyBorder="1" applyAlignment="1" applyProtection="1">
      <alignment horizontal="center"/>
      <protection/>
    </xf>
    <xf numFmtId="165" fontId="12" fillId="0" borderId="37" xfId="0" applyNumberFormat="1" applyFont="1" applyBorder="1" applyAlignment="1" applyProtection="1">
      <alignment horizontal="center"/>
      <protection/>
    </xf>
    <xf numFmtId="165" fontId="12" fillId="0" borderId="15" xfId="0" applyNumberFormat="1" applyFont="1" applyBorder="1" applyAlignment="1" applyProtection="1">
      <alignment horizontal="center"/>
      <protection/>
    </xf>
    <xf numFmtId="165" fontId="0" fillId="2" borderId="15" xfId="0" applyNumberFormat="1" applyFill="1" applyBorder="1" applyAlignment="1">
      <alignment horizontal="center"/>
    </xf>
    <xf numFmtId="165" fontId="0" fillId="2" borderId="38" xfId="0" applyNumberFormat="1" applyFill="1" applyBorder="1" applyAlignment="1">
      <alignment horizontal="center"/>
    </xf>
    <xf numFmtId="165" fontId="0" fillId="2" borderId="3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167" fontId="12" fillId="0" borderId="6" xfId="0" applyNumberFormat="1" applyFont="1" applyBorder="1" applyAlignment="1" applyProtection="1">
      <alignment horizontal="center"/>
      <protection/>
    </xf>
    <xf numFmtId="165" fontId="12" fillId="0" borderId="7" xfId="0" applyNumberFormat="1" applyFont="1" applyBorder="1" applyAlignment="1" applyProtection="1">
      <alignment horizontal="center"/>
      <protection/>
    </xf>
    <xf numFmtId="165" fontId="12" fillId="0" borderId="4" xfId="0" applyNumberFormat="1" applyFont="1" applyBorder="1" applyAlignment="1" applyProtection="1">
      <alignment horizontal="center"/>
      <protection/>
    </xf>
    <xf numFmtId="165" fontId="0" fillId="2" borderId="46" xfId="0" applyNumberFormat="1" applyFill="1" applyBorder="1" applyAlignment="1">
      <alignment horizontal="center"/>
    </xf>
    <xf numFmtId="0" fontId="0" fillId="0" borderId="41" xfId="0" applyBorder="1" applyAlignment="1">
      <alignment/>
    </xf>
    <xf numFmtId="167" fontId="12" fillId="0" borderId="10" xfId="0" applyNumberFormat="1" applyFont="1" applyBorder="1" applyAlignment="1" applyProtection="1">
      <alignment horizontal="center"/>
      <protection/>
    </xf>
    <xf numFmtId="167" fontId="12" fillId="0" borderId="11" xfId="0" applyNumberFormat="1" applyFont="1" applyBorder="1" applyAlignment="1" applyProtection="1">
      <alignment horizontal="center"/>
      <protection/>
    </xf>
    <xf numFmtId="167" fontId="12" fillId="0" borderId="12" xfId="0" applyNumberFormat="1" applyFont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167" fontId="12" fillId="0" borderId="5" xfId="0" applyNumberFormat="1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2" fillId="0" borderId="9" xfId="0" applyFont="1" applyBorder="1" applyAlignment="1" applyProtection="1">
      <alignment horizontal="center"/>
      <protection/>
    </xf>
    <xf numFmtId="165" fontId="0" fillId="2" borderId="47" xfId="0" applyNumberForma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44" xfId="0" applyFill="1" applyBorder="1" applyAlignment="1">
      <alignment horizont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165" fontId="0" fillId="2" borderId="55" xfId="0" applyNumberFormat="1" applyFill="1" applyBorder="1" applyAlignment="1">
      <alignment horizontal="center"/>
    </xf>
    <xf numFmtId="165" fontId="0" fillId="2" borderId="27" xfId="0" applyNumberFormat="1" applyFill="1" applyBorder="1" applyAlignment="1">
      <alignment horizontal="center"/>
    </xf>
    <xf numFmtId="165" fontId="0" fillId="2" borderId="56" xfId="0" applyNumberForma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18.8</c:v>
                </c:pt>
                <c:pt idx="1">
                  <c:v>22</c:v>
                </c:pt>
                <c:pt idx="2">
                  <c:v>22.3</c:v>
                </c:pt>
                <c:pt idx="3">
                  <c:v>23</c:v>
                </c:pt>
                <c:pt idx="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13.8</c:v>
                </c:pt>
                <c:pt idx="1">
                  <c:v>10.5</c:v>
                </c:pt>
                <c:pt idx="2">
                  <c:v>11</c:v>
                </c:pt>
                <c:pt idx="3">
                  <c:v>12.2</c:v>
                </c:pt>
                <c:pt idx="4">
                  <c:v>14</c:v>
                </c:pt>
              </c:numCache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auto val="1"/>
        <c:lblOffset val="100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4368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2.4</c:v>
                </c:pt>
                <c:pt idx="1">
                  <c:v>0</c:v>
                </c:pt>
                <c:pt idx="2">
                  <c:v>17.8</c:v>
                </c:pt>
                <c:pt idx="3">
                  <c:v>6.9</c:v>
                </c:pt>
                <c:pt idx="4">
                  <c:v>0.7</c:v>
                </c:pt>
              </c:numCache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auto val="1"/>
        <c:lblOffset val="100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95287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8327075"/>
        <c:axId val="9399356"/>
      </c:barChart>
      <c:catAx>
        <c:axId val="38327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auto val="1"/>
        <c:lblOffset val="100"/>
        <c:noMultiLvlLbl val="0"/>
      </c:cat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8327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11.3</c:v>
                </c:pt>
                <c:pt idx="1">
                  <c:v>9.4</c:v>
                </c:pt>
                <c:pt idx="2">
                  <c:v>8.3</c:v>
                </c:pt>
                <c:pt idx="3">
                  <c:v>10.2</c:v>
                </c:pt>
                <c:pt idx="4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  <c:pt idx="0">
                  <c:v>14.3</c:v>
                </c:pt>
                <c:pt idx="1">
                  <c:v>11.1</c:v>
                </c:pt>
                <c:pt idx="2">
                  <c:v>11</c:v>
                </c:pt>
                <c:pt idx="3">
                  <c:v>12.7</c:v>
                </c:pt>
                <c:pt idx="4">
                  <c:v>14.2</c:v>
                </c:pt>
              </c:numCache>
            </c:numRef>
          </c:val>
          <c:smooth val="0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auto val="1"/>
        <c:lblOffset val="100"/>
        <c:noMultiLvlLbl val="0"/>
      </c:catAx>
      <c:valAx>
        <c:axId val="2315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7485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16.3</c:v>
                </c:pt>
                <c:pt idx="1">
                  <c:v>15.3</c:v>
                </c:pt>
                <c:pt idx="2">
                  <c:v>15.5</c:v>
                </c:pt>
                <c:pt idx="3">
                  <c:v>15.8</c:v>
                </c:pt>
                <c:pt idx="4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20cm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17.2</c:v>
                </c:pt>
                <c:pt idx="1">
                  <c:v>16.1</c:v>
                </c:pt>
                <c:pt idx="2">
                  <c:v>16.6</c:v>
                </c:pt>
                <c:pt idx="3">
                  <c:v>16.3</c:v>
                </c:pt>
                <c:pt idx="4">
                  <c:v>17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auto val="1"/>
        <c:lblOffset val="100"/>
        <c:noMultiLvlLbl val="0"/>
      </c:cat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70264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17.3</c:v>
                </c:pt>
                <c:pt idx="1">
                  <c:v>16.8</c:v>
                </c:pt>
                <c:pt idx="2">
                  <c:v>17.2</c:v>
                </c:pt>
                <c:pt idx="3">
                  <c:v>17</c:v>
                </c:pt>
                <c:pt idx="4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15.1</c:v>
                </c:pt>
                <c:pt idx="1">
                  <c:v>15.1</c:v>
                </c:pt>
                <c:pt idx="2">
                  <c:v>15.1</c:v>
                </c:pt>
                <c:pt idx="3">
                  <c:v>15.1</c:v>
                </c:pt>
                <c:pt idx="4">
                  <c:v>15.1</c:v>
                </c:pt>
              </c:numCache>
            </c:numRef>
          </c:val>
          <c:smooth val="0"/>
        </c:ser>
        <c:marker val="1"/>
        <c:axId val="32274545"/>
        <c:axId val="22035450"/>
      </c:line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auto val="1"/>
        <c:lblOffset val="100"/>
        <c:noMultiLvlLbl val="0"/>
      </c:catAx>
      <c:valAx>
        <c:axId val="220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2274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998.0499426989227</c:v>
                </c:pt>
                <c:pt idx="1">
                  <c:v>1010.6581487669216</c:v>
                </c:pt>
                <c:pt idx="2">
                  <c:v>1012.6434313148644</c:v>
                </c:pt>
                <c:pt idx="3">
                  <c:v>1013.3563896661589</c:v>
                </c:pt>
                <c:pt idx="4">
                  <c:v>1016.0421755683875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axId val="64101323"/>
        <c:axId val="40040996"/>
      </c:barChart>
      <c:catAx>
        <c:axId val="64101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auto val="1"/>
        <c:lblOffset val="100"/>
        <c:noMultiLvlLbl val="0"/>
      </c:catAx>
      <c:valAx>
        <c:axId val="40040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41013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12.721392813463654</c:v>
                </c:pt>
                <c:pt idx="1">
                  <c:v>13.156818770523401</c:v>
                </c:pt>
                <c:pt idx="2">
                  <c:v>14.35032351937686</c:v>
                </c:pt>
                <c:pt idx="3">
                  <c:v>13.366048278906762</c:v>
                </c:pt>
                <c:pt idx="4">
                  <c:v>13.88464560762638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4824645"/>
        <c:axId val="22095214"/>
      </c:lineChart>
      <c:catAx>
        <c:axId val="2482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95214"/>
        <c:crosses val="autoZero"/>
        <c:auto val="1"/>
        <c:lblOffset val="100"/>
        <c:noMultiLvlLbl val="0"/>
      </c:catAx>
      <c:valAx>
        <c:axId val="22095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8246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dc161773-ec6a-497d-bcf8-1c2fb6bf7d76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c1fcad0-f475-42e1-9f5c-1fd1ddcffd56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7382a5c-b9e4-4829-9764-fc4c036b3fba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a2d6e795-d979-45c5-a27f-4aef700edb2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5020204-6082-4f7f-8985-2974a535aa94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2956695-7537-4ab5-8675-9ab51e4d0a26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830de31-b0ab-4599-a4fb-038c31a64e34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7e35efa-8df8-4880-9e9f-5bb8f9919a39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2c9028a-4ae8-4ea5-a3b5-76b472a145f1}" type="TxLink">
            <a:rPr lang="en-US" cap="none" sz="1000" b="1" i="0" u="none" baseline="0">
              <a:latin typeface="Arial"/>
              <a:ea typeface="Arial"/>
              <a:cs typeface="Arial"/>
            </a:rPr>
            <a:t>2002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" activePane="bottomLeft" state="split"/>
      <selection pane="topLeft" activeCell="R4" sqref="R4"/>
      <selection pane="bottomLeft" activeCell="S41" sqref="S41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95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2002</v>
      </c>
      <c r="S4" s="7"/>
      <c r="T4" s="7"/>
      <c r="U4" s="60"/>
      <c r="V4" s="18"/>
      <c r="W4" s="99"/>
      <c r="X4" s="96"/>
      <c r="Y4" s="178" t="s">
        <v>96</v>
      </c>
      <c r="Z4" s="124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0"/>
      <c r="X5" s="97"/>
      <c r="Y5" s="179"/>
      <c r="Z5" s="125"/>
      <c r="AA5" s="42" t="s">
        <v>89</v>
      </c>
    </row>
    <row r="6" spans="1:26" ht="13.5" customHeight="1" thickBot="1">
      <c r="A6" s="31" t="s">
        <v>0</v>
      </c>
      <c r="B6" s="173" t="s">
        <v>1</v>
      </c>
      <c r="C6" s="174"/>
      <c r="D6" s="174"/>
      <c r="E6" s="174"/>
      <c r="F6" s="175"/>
      <c r="G6" s="31" t="s">
        <v>78</v>
      </c>
      <c r="H6" s="57" t="s">
        <v>83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65</v>
      </c>
      <c r="W6" s="101" t="s">
        <v>65</v>
      </c>
      <c r="X6" s="176" t="s">
        <v>29</v>
      </c>
      <c r="Y6" s="179"/>
      <c r="Z6" s="125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77</v>
      </c>
      <c r="H7" s="58" t="s">
        <v>84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94</v>
      </c>
      <c r="S7" s="32"/>
      <c r="T7" s="32" t="s">
        <v>49</v>
      </c>
      <c r="U7" s="37" t="s">
        <v>13</v>
      </c>
      <c r="V7" s="39" t="s">
        <v>66</v>
      </c>
      <c r="W7" s="102" t="s">
        <v>67</v>
      </c>
      <c r="X7" s="176"/>
      <c r="Y7" s="179"/>
      <c r="Z7" s="125"/>
    </row>
    <row r="8" spans="1:41" ht="40.5" thickBot="1">
      <c r="A8" s="33"/>
      <c r="B8" s="138" t="s">
        <v>16</v>
      </c>
      <c r="C8" s="139" t="s">
        <v>17</v>
      </c>
      <c r="D8" s="8" t="s">
        <v>14</v>
      </c>
      <c r="E8" s="8" t="s">
        <v>15</v>
      </c>
      <c r="F8" s="10" t="s">
        <v>61</v>
      </c>
      <c r="G8" s="33" t="s">
        <v>39</v>
      </c>
      <c r="H8" s="33" t="s">
        <v>85</v>
      </c>
      <c r="I8" s="153" t="s">
        <v>18</v>
      </c>
      <c r="J8" s="20" t="s">
        <v>19</v>
      </c>
      <c r="K8" s="56" t="s">
        <v>100</v>
      </c>
      <c r="L8" s="8" t="s">
        <v>101</v>
      </c>
      <c r="M8" s="8" t="s">
        <v>62</v>
      </c>
      <c r="N8" s="8" t="s">
        <v>63</v>
      </c>
      <c r="O8" s="20" t="s">
        <v>64</v>
      </c>
      <c r="P8" s="138" t="s">
        <v>90</v>
      </c>
      <c r="Q8" s="157" t="s">
        <v>97</v>
      </c>
      <c r="R8" s="10" t="s">
        <v>12</v>
      </c>
      <c r="S8" s="172" t="s">
        <v>20</v>
      </c>
      <c r="T8" s="33" t="s">
        <v>99</v>
      </c>
      <c r="U8" s="33" t="s">
        <v>21</v>
      </c>
      <c r="V8" s="33" t="s">
        <v>68</v>
      </c>
      <c r="W8" s="165" t="s">
        <v>68</v>
      </c>
      <c r="X8" s="177"/>
      <c r="Y8" s="180"/>
      <c r="Z8" s="125" t="s">
        <v>27</v>
      </c>
      <c r="AA8" t="s">
        <v>71</v>
      </c>
      <c r="AB8" t="s">
        <v>72</v>
      </c>
      <c r="AC8" t="s">
        <v>73</v>
      </c>
      <c r="AD8" t="s">
        <v>74</v>
      </c>
      <c r="AE8" t="s">
        <v>75</v>
      </c>
      <c r="AG8" t="s">
        <v>79</v>
      </c>
      <c r="AH8" t="s">
        <v>80</v>
      </c>
      <c r="AI8" t="s">
        <v>82</v>
      </c>
      <c r="AJ8" t="s">
        <v>81</v>
      </c>
      <c r="AL8" t="s">
        <v>58</v>
      </c>
      <c r="AM8" t="s">
        <v>92</v>
      </c>
      <c r="AN8" t="s">
        <v>93</v>
      </c>
      <c r="AO8" t="s">
        <v>94</v>
      </c>
    </row>
    <row r="9" spans="1:41" ht="12.75">
      <c r="A9" s="135">
        <v>1</v>
      </c>
      <c r="B9" s="140">
        <v>11.1</v>
      </c>
      <c r="C9" s="143">
        <v>10.6</v>
      </c>
      <c r="D9" s="107">
        <v>12.8</v>
      </c>
      <c r="E9" s="109">
        <v>9.1</v>
      </c>
      <c r="F9" s="133">
        <f aca="true" t="shared" si="0" ref="F9:F38">AVERAGE(D9:E9)</f>
        <v>10.95</v>
      </c>
      <c r="G9" s="65">
        <f>100*(AI9/AG9)</f>
        <v>93.70293362212519</v>
      </c>
      <c r="H9" s="152">
        <f aca="true" t="shared" si="1" ref="H9:H38">AJ9</f>
        <v>10.124409793817444</v>
      </c>
      <c r="I9" s="154">
        <v>7.6</v>
      </c>
      <c r="J9" s="133"/>
      <c r="K9" s="66"/>
      <c r="L9" s="64"/>
      <c r="M9" s="64"/>
      <c r="N9" s="64"/>
      <c r="O9" s="114"/>
      <c r="P9" s="158" t="s">
        <v>102</v>
      </c>
      <c r="Q9" s="159">
        <v>24</v>
      </c>
      <c r="R9" s="169"/>
      <c r="S9" s="154">
        <v>1</v>
      </c>
      <c r="T9" s="133"/>
      <c r="U9" s="68"/>
      <c r="V9" s="152"/>
      <c r="W9" s="166">
        <v>1013</v>
      </c>
      <c r="X9" s="162">
        <v>0</v>
      </c>
      <c r="Y9" s="126">
        <v>0</v>
      </c>
      <c r="Z9" s="119">
        <v>0</v>
      </c>
      <c r="AA9">
        <f>IF((MAX($D$9:$D$39)=$D9),A9,0)</f>
        <v>0</v>
      </c>
      <c r="AB9">
        <f>IF((MIN($E$9:$E$39)=$E9),A9,0)</f>
        <v>0</v>
      </c>
      <c r="AC9">
        <f>IF((MIN($I$9:$I$39)=$I9),A9,0)</f>
        <v>0</v>
      </c>
      <c r="AD9">
        <f aca="true" t="shared" si="2" ref="AD9:AD33">IF((MAX($S$9:$S$39)=$S9),A9,0)</f>
        <v>0</v>
      </c>
      <c r="AE9">
        <f aca="true" t="shared" si="3" ref="AE9:AE39">IF((MAX($R$9:$R$39)=$R9),A9,0)</f>
        <v>1</v>
      </c>
      <c r="AG9">
        <f>6.107*EXP(17.38*(B9/(239+B9)))</f>
        <v>13.207688324480838</v>
      </c>
      <c r="AH9">
        <f aca="true" t="shared" si="4" ref="AH9:AH39">IF(V9&gt;=0,6.107*EXP(17.38*(C9/(239+C9))),6.107*EXP(22.44*(C9/(272.4+C9))))</f>
        <v>12.775491423705457</v>
      </c>
      <c r="AI9">
        <f aca="true" t="shared" si="5" ref="AI9:AI39">IF(C9&gt;=0,AH9-(0.000799*1000*(B9-C9)),AH9-(0.00072*1000*(B9-C9)))</f>
        <v>12.375991423705457</v>
      </c>
      <c r="AJ9">
        <f>239*LN(AI9/6.107)/(17.38-LN(AI9/6.107))</f>
        <v>10.124409793817444</v>
      </c>
      <c r="AL9">
        <f>COUNTIF(U9:U39,"&lt;1")</f>
        <v>0</v>
      </c>
      <c r="AM9">
        <f>COUNTIF(E9:E39,"&lt;0")</f>
        <v>6</v>
      </c>
      <c r="AN9">
        <f>COUNTIF(I9:I39,"&lt;0")</f>
        <v>13</v>
      </c>
      <c r="AO9">
        <f>COUNTIF(Q9:Q39,"&gt;=39")</f>
        <v>1</v>
      </c>
    </row>
    <row r="10" spans="1:36" ht="12.75">
      <c r="A10" s="136">
        <v>2</v>
      </c>
      <c r="B10" s="141">
        <v>9.5</v>
      </c>
      <c r="C10" s="144">
        <v>9.3</v>
      </c>
      <c r="D10" s="70">
        <v>15.5</v>
      </c>
      <c r="E10" s="72">
        <v>3.3</v>
      </c>
      <c r="F10" s="147">
        <f t="shared" si="0"/>
        <v>9.4</v>
      </c>
      <c r="G10" s="65">
        <f aca="true" t="shared" si="6" ref="G10:G38">100*(AI10/AG10)</f>
        <v>97.31616634417887</v>
      </c>
      <c r="H10" s="117">
        <f t="shared" si="1"/>
        <v>9.096216500890597</v>
      </c>
      <c r="I10" s="155">
        <v>-1</v>
      </c>
      <c r="J10" s="147"/>
      <c r="K10" s="74"/>
      <c r="L10" s="71"/>
      <c r="M10" s="71"/>
      <c r="N10" s="71"/>
      <c r="O10" s="145"/>
      <c r="P10" s="149" t="s">
        <v>102</v>
      </c>
      <c r="Q10" s="160">
        <v>18</v>
      </c>
      <c r="R10" s="170"/>
      <c r="S10" s="155">
        <v>0.5</v>
      </c>
      <c r="T10" s="147"/>
      <c r="U10" s="77"/>
      <c r="V10" s="117"/>
      <c r="W10" s="167">
        <v>1013</v>
      </c>
      <c r="X10" s="163">
        <v>0</v>
      </c>
      <c r="Y10" s="127">
        <v>0</v>
      </c>
      <c r="Z10" s="120">
        <v>0</v>
      </c>
      <c r="AA10">
        <f aca="true" t="shared" si="7" ref="AA10:AA39">IF((MAX($D$9:$D$39)=$D10),A10,0)</f>
        <v>0</v>
      </c>
      <c r="AB10">
        <f aca="true" t="shared" si="8" ref="AB10:AB39">IF((MIN($E$9:$E$39)=$E10),A10,0)</f>
        <v>0</v>
      </c>
      <c r="AC10">
        <f aca="true" t="shared" si="9" ref="AC10:AC39">IF((MIN($I$9:$I$39)=$I10),A10,0)</f>
        <v>0</v>
      </c>
      <c r="AD10">
        <f t="shared" si="2"/>
        <v>0</v>
      </c>
      <c r="AE10">
        <f t="shared" si="3"/>
        <v>2</v>
      </c>
      <c r="AG10">
        <f aca="true" t="shared" si="10" ref="AG10:AG39">6.107*EXP(17.38*(B10/(239+B10)))</f>
        <v>11.868195956166188</v>
      </c>
      <c r="AH10">
        <f t="shared" si="4"/>
        <v>11.709473318755796</v>
      </c>
      <c r="AI10">
        <f t="shared" si="5"/>
        <v>11.549673318755797</v>
      </c>
      <c r="AJ10">
        <f aca="true" t="shared" si="11" ref="AJ10:AJ39">239*LN(AI10/6.107)/(17.38-LN(AI10/6.107))</f>
        <v>9.096216500890597</v>
      </c>
    </row>
    <row r="11" spans="1:36" ht="12.75">
      <c r="A11" s="135">
        <v>3</v>
      </c>
      <c r="B11" s="141">
        <v>13.3</v>
      </c>
      <c r="C11" s="144">
        <v>11.9</v>
      </c>
      <c r="D11" s="70">
        <v>19.7</v>
      </c>
      <c r="E11" s="72">
        <v>9.1</v>
      </c>
      <c r="F11" s="133">
        <f t="shared" si="0"/>
        <v>14.399999999999999</v>
      </c>
      <c r="G11" s="65">
        <f t="shared" si="6"/>
        <v>83.89524650647182</v>
      </c>
      <c r="H11" s="152">
        <f t="shared" si="1"/>
        <v>10.637394807257468</v>
      </c>
      <c r="I11" s="155">
        <v>6.1</v>
      </c>
      <c r="J11" s="133"/>
      <c r="K11" s="66"/>
      <c r="L11" s="64"/>
      <c r="M11" s="64"/>
      <c r="N11" s="64"/>
      <c r="O11" s="114"/>
      <c r="P11" s="149" t="s">
        <v>103</v>
      </c>
      <c r="Q11" s="160">
        <v>13</v>
      </c>
      <c r="R11" s="169"/>
      <c r="S11" s="155">
        <v>0</v>
      </c>
      <c r="T11" s="133"/>
      <c r="U11" s="68"/>
      <c r="V11" s="152"/>
      <c r="W11" s="167">
        <v>1008</v>
      </c>
      <c r="X11" s="163">
        <v>0</v>
      </c>
      <c r="Y11" s="127">
        <v>0</v>
      </c>
      <c r="Z11" s="120">
        <v>0</v>
      </c>
      <c r="AA11">
        <f t="shared" si="7"/>
        <v>0</v>
      </c>
      <c r="AB11">
        <f t="shared" si="8"/>
        <v>0</v>
      </c>
      <c r="AC11">
        <f t="shared" si="9"/>
        <v>0</v>
      </c>
      <c r="AD11">
        <f t="shared" si="2"/>
        <v>0</v>
      </c>
      <c r="AE11">
        <f t="shared" si="3"/>
        <v>3</v>
      </c>
      <c r="AG11">
        <f t="shared" si="10"/>
        <v>15.265917559839318</v>
      </c>
      <c r="AH11">
        <f t="shared" si="4"/>
        <v>13.925979168301964</v>
      </c>
      <c r="AI11">
        <f t="shared" si="5"/>
        <v>12.807379168301964</v>
      </c>
      <c r="AJ11">
        <f t="shared" si="11"/>
        <v>10.637394807257468</v>
      </c>
    </row>
    <row r="12" spans="1:36" ht="12.75">
      <c r="A12" s="136">
        <v>4</v>
      </c>
      <c r="B12" s="141">
        <v>9.9</v>
      </c>
      <c r="C12" s="144">
        <v>9.1</v>
      </c>
      <c r="D12" s="141">
        <v>17.7</v>
      </c>
      <c r="E12" s="142">
        <v>3.9</v>
      </c>
      <c r="F12" s="147">
        <f t="shared" si="0"/>
        <v>10.799999999999999</v>
      </c>
      <c r="G12" s="65">
        <f t="shared" si="6"/>
        <v>89.51787465070515</v>
      </c>
      <c r="H12" s="117">
        <f t="shared" si="1"/>
        <v>8.259400234291277</v>
      </c>
      <c r="I12" s="155">
        <v>0.8</v>
      </c>
      <c r="J12" s="147"/>
      <c r="K12" s="74"/>
      <c r="L12" s="71"/>
      <c r="M12" s="71"/>
      <c r="N12" s="71"/>
      <c r="O12" s="145"/>
      <c r="P12" s="149" t="s">
        <v>104</v>
      </c>
      <c r="Q12" s="160">
        <v>20</v>
      </c>
      <c r="R12" s="170"/>
      <c r="S12" s="155">
        <v>0</v>
      </c>
      <c r="T12" s="147"/>
      <c r="U12" s="77"/>
      <c r="V12" s="117"/>
      <c r="W12" s="167">
        <v>1012</v>
      </c>
      <c r="X12" s="163">
        <v>0</v>
      </c>
      <c r="Y12" s="127">
        <v>0</v>
      </c>
      <c r="Z12" s="120">
        <v>0</v>
      </c>
      <c r="AA12">
        <f t="shared" si="7"/>
        <v>0</v>
      </c>
      <c r="AB12">
        <f t="shared" si="8"/>
        <v>0</v>
      </c>
      <c r="AC12">
        <f t="shared" si="9"/>
        <v>0</v>
      </c>
      <c r="AD12">
        <f t="shared" si="2"/>
        <v>0</v>
      </c>
      <c r="AE12">
        <f t="shared" si="3"/>
        <v>4</v>
      </c>
      <c r="AG12">
        <f t="shared" si="10"/>
        <v>12.191333479931261</v>
      </c>
      <c r="AH12">
        <f t="shared" si="4"/>
        <v>11.552622622814317</v>
      </c>
      <c r="AI12">
        <f t="shared" si="5"/>
        <v>10.913422622814316</v>
      </c>
      <c r="AJ12">
        <f t="shared" si="11"/>
        <v>8.259400234291277</v>
      </c>
    </row>
    <row r="13" spans="1:36" ht="12.75">
      <c r="A13" s="135">
        <v>5</v>
      </c>
      <c r="B13" s="141">
        <v>8.7</v>
      </c>
      <c r="C13" s="144">
        <v>7.9</v>
      </c>
      <c r="D13" s="141">
        <v>15.7</v>
      </c>
      <c r="E13" s="142">
        <v>5</v>
      </c>
      <c r="F13" s="133">
        <f t="shared" si="0"/>
        <v>10.35</v>
      </c>
      <c r="G13" s="65">
        <f t="shared" si="6"/>
        <v>89.02677160132674</v>
      </c>
      <c r="H13" s="152">
        <f t="shared" si="1"/>
        <v>6.994961438931849</v>
      </c>
      <c r="I13" s="155">
        <v>4.3</v>
      </c>
      <c r="J13" s="133"/>
      <c r="K13" s="66"/>
      <c r="L13" s="64"/>
      <c r="M13" s="64"/>
      <c r="N13" s="64"/>
      <c r="O13" s="114"/>
      <c r="P13" s="149" t="s">
        <v>104</v>
      </c>
      <c r="Q13" s="160">
        <v>29</v>
      </c>
      <c r="R13" s="169"/>
      <c r="S13" s="155">
        <v>0</v>
      </c>
      <c r="T13" s="133"/>
      <c r="U13" s="68"/>
      <c r="V13" s="152"/>
      <c r="W13" s="167">
        <v>1010</v>
      </c>
      <c r="X13" s="163">
        <v>0</v>
      </c>
      <c r="Y13" s="127">
        <v>0</v>
      </c>
      <c r="Z13" s="120">
        <v>0</v>
      </c>
      <c r="AA13">
        <f t="shared" si="7"/>
        <v>0</v>
      </c>
      <c r="AB13">
        <f t="shared" si="8"/>
        <v>0</v>
      </c>
      <c r="AC13">
        <f t="shared" si="9"/>
        <v>0</v>
      </c>
      <c r="AD13">
        <f t="shared" si="2"/>
        <v>0</v>
      </c>
      <c r="AE13">
        <f t="shared" si="3"/>
        <v>5</v>
      </c>
      <c r="AG13">
        <f t="shared" si="10"/>
        <v>11.244461571652899</v>
      </c>
      <c r="AH13">
        <f t="shared" si="4"/>
        <v>10.649781121194382</v>
      </c>
      <c r="AI13">
        <f t="shared" si="5"/>
        <v>10.010581121194383</v>
      </c>
      <c r="AJ13">
        <f t="shared" si="11"/>
        <v>6.994961438931849</v>
      </c>
    </row>
    <row r="14" spans="1:36" ht="12.75">
      <c r="A14" s="136">
        <v>6</v>
      </c>
      <c r="B14" s="141">
        <v>7.3</v>
      </c>
      <c r="C14" s="144">
        <v>5.9</v>
      </c>
      <c r="D14" s="141">
        <v>12.1</v>
      </c>
      <c r="E14" s="142">
        <v>3.5</v>
      </c>
      <c r="F14" s="147">
        <f t="shared" si="0"/>
        <v>7.8</v>
      </c>
      <c r="G14" s="65">
        <f t="shared" si="6"/>
        <v>79.86623367193499</v>
      </c>
      <c r="H14" s="117">
        <f t="shared" si="1"/>
        <v>4.059893775138883</v>
      </c>
      <c r="I14" s="155">
        <v>0.8</v>
      </c>
      <c r="J14" s="147"/>
      <c r="K14" s="74"/>
      <c r="L14" s="71"/>
      <c r="M14" s="71"/>
      <c r="N14" s="71"/>
      <c r="O14" s="145"/>
      <c r="P14" s="149" t="s">
        <v>104</v>
      </c>
      <c r="Q14" s="160">
        <v>35</v>
      </c>
      <c r="R14" s="170"/>
      <c r="S14" s="155">
        <v>0</v>
      </c>
      <c r="T14" s="147"/>
      <c r="U14" s="77"/>
      <c r="V14" s="117"/>
      <c r="W14" s="167">
        <v>1020</v>
      </c>
      <c r="X14" s="163">
        <v>0</v>
      </c>
      <c r="Y14" s="127">
        <v>0</v>
      </c>
      <c r="Z14" s="120">
        <v>0</v>
      </c>
      <c r="AA14">
        <f t="shared" si="7"/>
        <v>0</v>
      </c>
      <c r="AB14">
        <f t="shared" si="8"/>
        <v>0</v>
      </c>
      <c r="AC14">
        <f t="shared" si="9"/>
        <v>0</v>
      </c>
      <c r="AD14">
        <f t="shared" si="2"/>
        <v>0</v>
      </c>
      <c r="AE14">
        <f t="shared" si="3"/>
        <v>6</v>
      </c>
      <c r="AG14">
        <f t="shared" si="10"/>
        <v>10.22213458915475</v>
      </c>
      <c r="AH14">
        <f t="shared" si="4"/>
        <v>9.282633897234025</v>
      </c>
      <c r="AI14">
        <f t="shared" si="5"/>
        <v>8.164033897234026</v>
      </c>
      <c r="AJ14">
        <f t="shared" si="11"/>
        <v>4.059893775138883</v>
      </c>
    </row>
    <row r="15" spans="1:36" ht="12.75">
      <c r="A15" s="135">
        <v>7</v>
      </c>
      <c r="B15" s="141">
        <v>6.7</v>
      </c>
      <c r="C15" s="144">
        <v>5.5</v>
      </c>
      <c r="D15" s="141">
        <v>12.9</v>
      </c>
      <c r="E15" s="142">
        <v>1.4</v>
      </c>
      <c r="F15" s="133">
        <f t="shared" si="0"/>
        <v>7.15</v>
      </c>
      <c r="G15" s="65">
        <f t="shared" si="6"/>
        <v>82.26345459524336</v>
      </c>
      <c r="H15" s="152">
        <f t="shared" si="1"/>
        <v>3.8948775830255715</v>
      </c>
      <c r="I15" s="155">
        <v>-2</v>
      </c>
      <c r="J15" s="133"/>
      <c r="K15" s="66"/>
      <c r="L15" s="64"/>
      <c r="M15" s="64"/>
      <c r="N15" s="64"/>
      <c r="O15" s="114"/>
      <c r="P15" s="149" t="s">
        <v>105</v>
      </c>
      <c r="Q15" s="160">
        <v>25</v>
      </c>
      <c r="R15" s="169"/>
      <c r="S15" s="155">
        <v>0</v>
      </c>
      <c r="T15" s="133"/>
      <c r="U15" s="68"/>
      <c r="V15" s="152"/>
      <c r="W15" s="167">
        <v>1026</v>
      </c>
      <c r="X15" s="163">
        <v>0</v>
      </c>
      <c r="Y15" s="127">
        <v>0</v>
      </c>
      <c r="Z15" s="120">
        <v>0</v>
      </c>
      <c r="AA15">
        <f t="shared" si="7"/>
        <v>0</v>
      </c>
      <c r="AB15">
        <f t="shared" si="8"/>
        <v>0</v>
      </c>
      <c r="AC15">
        <f t="shared" si="9"/>
        <v>0</v>
      </c>
      <c r="AD15">
        <f t="shared" si="2"/>
        <v>0</v>
      </c>
      <c r="AE15">
        <f t="shared" si="3"/>
        <v>7</v>
      </c>
      <c r="AG15">
        <f t="shared" si="10"/>
        <v>9.809696626511307</v>
      </c>
      <c r="AH15">
        <f t="shared" si="4"/>
        <v>9.028595330281249</v>
      </c>
      <c r="AI15">
        <f t="shared" si="5"/>
        <v>8.069795330281249</v>
      </c>
      <c r="AJ15">
        <f t="shared" si="11"/>
        <v>3.8948775830255715</v>
      </c>
    </row>
    <row r="16" spans="1:36" ht="12.75">
      <c r="A16" s="136">
        <v>8</v>
      </c>
      <c r="B16" s="141">
        <v>5.9</v>
      </c>
      <c r="C16" s="144">
        <v>4.7</v>
      </c>
      <c r="D16" s="141">
        <v>13</v>
      </c>
      <c r="E16" s="142">
        <v>-2.3</v>
      </c>
      <c r="F16" s="147">
        <f t="shared" si="0"/>
        <v>5.35</v>
      </c>
      <c r="G16" s="65">
        <f t="shared" si="6"/>
        <v>81.6584080046763</v>
      </c>
      <c r="H16" s="117">
        <f t="shared" si="1"/>
        <v>3.008878870006113</v>
      </c>
      <c r="I16" s="155">
        <v>-5.4</v>
      </c>
      <c r="J16" s="147"/>
      <c r="K16" s="74"/>
      <c r="L16" s="71"/>
      <c r="M16" s="71"/>
      <c r="N16" s="71"/>
      <c r="O16" s="145"/>
      <c r="P16" s="149" t="s">
        <v>106</v>
      </c>
      <c r="Q16" s="160">
        <v>13</v>
      </c>
      <c r="R16" s="170"/>
      <c r="S16" s="155">
        <v>0</v>
      </c>
      <c r="T16" s="147"/>
      <c r="U16" s="77"/>
      <c r="V16" s="117"/>
      <c r="W16" s="167">
        <v>1026</v>
      </c>
      <c r="X16" s="163">
        <v>0</v>
      </c>
      <c r="Y16" s="127">
        <v>0</v>
      </c>
      <c r="Z16" s="120">
        <v>0</v>
      </c>
      <c r="AA16">
        <f t="shared" si="7"/>
        <v>0</v>
      </c>
      <c r="AB16">
        <f t="shared" si="8"/>
        <v>8</v>
      </c>
      <c r="AC16">
        <f t="shared" si="9"/>
        <v>8</v>
      </c>
      <c r="AD16">
        <f t="shared" si="2"/>
        <v>0</v>
      </c>
      <c r="AE16">
        <f t="shared" si="3"/>
        <v>8</v>
      </c>
      <c r="AG16">
        <f t="shared" si="10"/>
        <v>9.282633897234025</v>
      </c>
      <c r="AH16">
        <f t="shared" si="4"/>
        <v>8.538851061383744</v>
      </c>
      <c r="AI16">
        <f t="shared" si="5"/>
        <v>7.5800510613837435</v>
      </c>
      <c r="AJ16">
        <f t="shared" si="11"/>
        <v>3.008878870006113</v>
      </c>
    </row>
    <row r="17" spans="1:46" ht="12.75">
      <c r="A17" s="135">
        <v>9</v>
      </c>
      <c r="B17" s="141">
        <v>5.9</v>
      </c>
      <c r="C17" s="144">
        <v>5.3</v>
      </c>
      <c r="D17" s="141">
        <v>11</v>
      </c>
      <c r="E17" s="142">
        <v>-1.1</v>
      </c>
      <c r="F17" s="133">
        <f t="shared" si="0"/>
        <v>4.95</v>
      </c>
      <c r="G17" s="65">
        <f t="shared" si="6"/>
        <v>90.75540260077805</v>
      </c>
      <c r="H17" s="152">
        <f t="shared" si="1"/>
        <v>4.507373257164459</v>
      </c>
      <c r="I17" s="155">
        <v>-3.7</v>
      </c>
      <c r="J17" s="133"/>
      <c r="K17" s="66"/>
      <c r="L17" s="64"/>
      <c r="M17" s="64"/>
      <c r="N17" s="64"/>
      <c r="O17" s="114"/>
      <c r="P17" s="149" t="s">
        <v>106</v>
      </c>
      <c r="Q17" s="160">
        <v>19</v>
      </c>
      <c r="R17" s="169"/>
      <c r="S17" s="155">
        <v>0</v>
      </c>
      <c r="T17" s="133"/>
      <c r="U17" s="68"/>
      <c r="V17" s="152"/>
      <c r="W17" s="167">
        <v>1028</v>
      </c>
      <c r="X17" s="163">
        <v>0</v>
      </c>
      <c r="Y17" s="127">
        <v>0</v>
      </c>
      <c r="Z17" s="120">
        <v>0</v>
      </c>
      <c r="AA17">
        <f t="shared" si="7"/>
        <v>0</v>
      </c>
      <c r="AB17">
        <f t="shared" si="8"/>
        <v>0</v>
      </c>
      <c r="AC17">
        <f t="shared" si="9"/>
        <v>0</v>
      </c>
      <c r="AD17">
        <f t="shared" si="2"/>
        <v>0</v>
      </c>
      <c r="AE17">
        <f t="shared" si="3"/>
        <v>9</v>
      </c>
      <c r="AG17">
        <f t="shared" si="10"/>
        <v>9.282633897234025</v>
      </c>
      <c r="AH17">
        <f t="shared" si="4"/>
        <v>8.903891765391034</v>
      </c>
      <c r="AI17">
        <f t="shared" si="5"/>
        <v>8.424491765391034</v>
      </c>
      <c r="AJ17">
        <f t="shared" si="11"/>
        <v>4.507373257164459</v>
      </c>
      <c r="AT17">
        <f aca="true" t="shared" si="12" ref="AT17:AT47">V9*(10^(85/(18429.1+(67.53*B9)+(0.003*31)))-1)</f>
        <v>0</v>
      </c>
    </row>
    <row r="18" spans="1:46" ht="12.75">
      <c r="A18" s="136">
        <v>10</v>
      </c>
      <c r="B18" s="141">
        <v>3.7</v>
      </c>
      <c r="C18" s="144">
        <v>3.4</v>
      </c>
      <c r="D18" s="141">
        <v>12.2</v>
      </c>
      <c r="E18" s="142">
        <v>2.3</v>
      </c>
      <c r="F18" s="147">
        <f t="shared" si="0"/>
        <v>7.25</v>
      </c>
      <c r="G18" s="65">
        <f t="shared" si="6"/>
        <v>94.89267396865748</v>
      </c>
      <c r="H18" s="117">
        <f t="shared" si="1"/>
        <v>2.958875499292977</v>
      </c>
      <c r="I18" s="155">
        <v>-0.9</v>
      </c>
      <c r="J18" s="147"/>
      <c r="K18" s="74"/>
      <c r="L18" s="71"/>
      <c r="M18" s="71"/>
      <c r="N18" s="71"/>
      <c r="O18" s="145"/>
      <c r="P18" s="149" t="s">
        <v>105</v>
      </c>
      <c r="Q18" s="160">
        <v>26</v>
      </c>
      <c r="R18" s="170"/>
      <c r="S18" s="155">
        <v>0</v>
      </c>
      <c r="T18" s="147"/>
      <c r="U18" s="77"/>
      <c r="V18" s="117"/>
      <c r="W18" s="167">
        <v>1026</v>
      </c>
      <c r="X18" s="163">
        <v>0</v>
      </c>
      <c r="Y18" s="127">
        <v>0</v>
      </c>
      <c r="Z18" s="120">
        <v>0</v>
      </c>
      <c r="AA18">
        <f t="shared" si="7"/>
        <v>0</v>
      </c>
      <c r="AB18">
        <f t="shared" si="8"/>
        <v>0</v>
      </c>
      <c r="AC18">
        <f t="shared" si="9"/>
        <v>0</v>
      </c>
      <c r="AD18">
        <f t="shared" si="2"/>
        <v>0</v>
      </c>
      <c r="AE18">
        <f t="shared" si="3"/>
        <v>10</v>
      </c>
      <c r="AG18">
        <f t="shared" si="10"/>
        <v>7.959741395023205</v>
      </c>
      <c r="AH18">
        <f t="shared" si="4"/>
        <v>7.792911450727639</v>
      </c>
      <c r="AI18">
        <f t="shared" si="5"/>
        <v>7.553211450727639</v>
      </c>
      <c r="AJ18">
        <f t="shared" si="11"/>
        <v>2.958875499292977</v>
      </c>
      <c r="AT18">
        <f t="shared" si="12"/>
        <v>0</v>
      </c>
    </row>
    <row r="19" spans="1:46" ht="12.75">
      <c r="A19" s="135">
        <v>11</v>
      </c>
      <c r="B19" s="141">
        <v>2.3</v>
      </c>
      <c r="C19" s="144">
        <v>2.2</v>
      </c>
      <c r="D19" s="141">
        <v>10.8</v>
      </c>
      <c r="E19" s="142">
        <v>1.1</v>
      </c>
      <c r="F19" s="133">
        <f t="shared" si="0"/>
        <v>5.95</v>
      </c>
      <c r="G19" s="65">
        <f t="shared" si="6"/>
        <v>98.18024938676348</v>
      </c>
      <c r="H19" s="152">
        <f t="shared" si="1"/>
        <v>2.042843446600438</v>
      </c>
      <c r="I19" s="155">
        <v>-1.5</v>
      </c>
      <c r="J19" s="133"/>
      <c r="K19" s="66"/>
      <c r="L19" s="64"/>
      <c r="M19" s="64"/>
      <c r="N19" s="64"/>
      <c r="O19" s="114"/>
      <c r="P19" s="149" t="s">
        <v>104</v>
      </c>
      <c r="Q19" s="160">
        <v>19</v>
      </c>
      <c r="R19" s="169"/>
      <c r="S19" s="155">
        <v>0</v>
      </c>
      <c r="T19" s="133"/>
      <c r="U19" s="68"/>
      <c r="V19" s="152"/>
      <c r="W19" s="167">
        <v>1018</v>
      </c>
      <c r="X19" s="163">
        <v>0</v>
      </c>
      <c r="Y19" s="127">
        <v>0</v>
      </c>
      <c r="Z19" s="120">
        <v>0</v>
      </c>
      <c r="AA19">
        <f t="shared" si="7"/>
        <v>0</v>
      </c>
      <c r="AB19">
        <f t="shared" si="8"/>
        <v>0</v>
      </c>
      <c r="AC19">
        <f t="shared" si="9"/>
        <v>0</v>
      </c>
      <c r="AD19">
        <f t="shared" si="2"/>
        <v>0</v>
      </c>
      <c r="AE19">
        <f t="shared" si="3"/>
        <v>11</v>
      </c>
      <c r="AG19">
        <f t="shared" si="10"/>
        <v>7.207316258744711</v>
      </c>
      <c r="AH19">
        <f t="shared" si="4"/>
        <v>7.1560610769283075</v>
      </c>
      <c r="AI19">
        <f t="shared" si="5"/>
        <v>7.076161076928308</v>
      </c>
      <c r="AJ19">
        <f t="shared" si="11"/>
        <v>2.042843446600438</v>
      </c>
      <c r="AT19">
        <f t="shared" si="12"/>
        <v>0</v>
      </c>
    </row>
    <row r="20" spans="1:46" ht="12.75">
      <c r="A20" s="136">
        <v>12</v>
      </c>
      <c r="B20" s="141">
        <v>-1.2</v>
      </c>
      <c r="C20" s="144">
        <v>-1.4</v>
      </c>
      <c r="D20" s="141">
        <v>12</v>
      </c>
      <c r="E20" s="142">
        <v>-1.6</v>
      </c>
      <c r="F20" s="147">
        <f t="shared" si="0"/>
        <v>5.2</v>
      </c>
      <c r="G20" s="65">
        <f t="shared" si="6"/>
        <v>95.9663202318369</v>
      </c>
      <c r="H20" s="117">
        <f t="shared" si="1"/>
        <v>-1.7591970642518635</v>
      </c>
      <c r="I20" s="155">
        <v>-4.1</v>
      </c>
      <c r="J20" s="147"/>
      <c r="K20" s="74"/>
      <c r="L20" s="71"/>
      <c r="M20" s="71"/>
      <c r="N20" s="71"/>
      <c r="O20" s="145"/>
      <c r="P20" s="149" t="s">
        <v>107</v>
      </c>
      <c r="Q20" s="160">
        <v>30</v>
      </c>
      <c r="R20" s="170"/>
      <c r="S20" s="155" t="s">
        <v>112</v>
      </c>
      <c r="T20" s="147"/>
      <c r="U20" s="77"/>
      <c r="V20" s="117"/>
      <c r="W20" s="167">
        <v>1013</v>
      </c>
      <c r="X20" s="163">
        <v>0</v>
      </c>
      <c r="Y20" s="127">
        <v>0</v>
      </c>
      <c r="Z20" s="120">
        <v>0</v>
      </c>
      <c r="AA20">
        <f t="shared" si="7"/>
        <v>0</v>
      </c>
      <c r="AB20">
        <f t="shared" si="8"/>
        <v>0</v>
      </c>
      <c r="AC20">
        <f t="shared" si="9"/>
        <v>0</v>
      </c>
      <c r="AD20">
        <f t="shared" si="2"/>
        <v>0</v>
      </c>
      <c r="AE20">
        <f t="shared" si="3"/>
        <v>12</v>
      </c>
      <c r="AG20">
        <f t="shared" si="10"/>
        <v>5.594207577945808</v>
      </c>
      <c r="AH20">
        <f t="shared" si="4"/>
        <v>5.512555158685161</v>
      </c>
      <c r="AI20">
        <f t="shared" si="5"/>
        <v>5.368555158685161</v>
      </c>
      <c r="AJ20">
        <f t="shared" si="11"/>
        <v>-1.7591970642518635</v>
      </c>
      <c r="AT20">
        <f t="shared" si="12"/>
        <v>0</v>
      </c>
    </row>
    <row r="21" spans="1:46" ht="12.75">
      <c r="A21" s="135">
        <v>13</v>
      </c>
      <c r="B21" s="141">
        <v>7.5</v>
      </c>
      <c r="C21" s="144">
        <v>5.9</v>
      </c>
      <c r="D21" s="141">
        <v>10.5</v>
      </c>
      <c r="E21" s="142">
        <v>-1.2</v>
      </c>
      <c r="F21" s="133">
        <f t="shared" si="0"/>
        <v>4.65</v>
      </c>
      <c r="G21" s="65">
        <f t="shared" si="6"/>
        <v>77.23880028582772</v>
      </c>
      <c r="H21" s="152">
        <f t="shared" si="1"/>
        <v>3.7790697289688944</v>
      </c>
      <c r="I21" s="155">
        <v>-4.5</v>
      </c>
      <c r="J21" s="133"/>
      <c r="K21" s="66"/>
      <c r="L21" s="64"/>
      <c r="M21" s="64"/>
      <c r="N21" s="64"/>
      <c r="O21" s="114"/>
      <c r="P21" s="149" t="s">
        <v>106</v>
      </c>
      <c r="Q21" s="160">
        <v>19</v>
      </c>
      <c r="R21" s="169"/>
      <c r="S21" s="155" t="s">
        <v>112</v>
      </c>
      <c r="T21" s="133"/>
      <c r="U21" s="68"/>
      <c r="V21" s="152"/>
      <c r="W21" s="167">
        <v>1015</v>
      </c>
      <c r="X21" s="163">
        <v>0</v>
      </c>
      <c r="Y21" s="127">
        <v>0</v>
      </c>
      <c r="Z21" s="120">
        <v>0</v>
      </c>
      <c r="AA21">
        <f t="shared" si="7"/>
        <v>0</v>
      </c>
      <c r="AB21">
        <f t="shared" si="8"/>
        <v>0</v>
      </c>
      <c r="AC21">
        <f t="shared" si="9"/>
        <v>0</v>
      </c>
      <c r="AD21">
        <f t="shared" si="2"/>
        <v>0</v>
      </c>
      <c r="AE21">
        <f t="shared" si="3"/>
        <v>13</v>
      </c>
      <c r="AG21">
        <f t="shared" si="10"/>
        <v>10.362970252792357</v>
      </c>
      <c r="AH21">
        <f t="shared" si="4"/>
        <v>9.282633897234025</v>
      </c>
      <c r="AI21">
        <f t="shared" si="5"/>
        <v>8.004233897234025</v>
      </c>
      <c r="AJ21">
        <f t="shared" si="11"/>
        <v>3.7790697289688944</v>
      </c>
      <c r="AT21">
        <f t="shared" si="12"/>
        <v>0</v>
      </c>
    </row>
    <row r="22" spans="1:46" ht="12.75">
      <c r="A22" s="136">
        <v>14</v>
      </c>
      <c r="B22" s="141">
        <v>8.4</v>
      </c>
      <c r="C22" s="144">
        <v>6.5</v>
      </c>
      <c r="D22" s="141">
        <v>12.5</v>
      </c>
      <c r="E22" s="142">
        <v>-0.9</v>
      </c>
      <c r="F22" s="147">
        <f t="shared" si="0"/>
        <v>5.8</v>
      </c>
      <c r="G22" s="65">
        <f t="shared" si="6"/>
        <v>74.03640340589934</v>
      </c>
      <c r="H22" s="117">
        <f t="shared" si="1"/>
        <v>4.04836085363066</v>
      </c>
      <c r="I22" s="155">
        <v>-4.8</v>
      </c>
      <c r="J22" s="147"/>
      <c r="K22" s="74"/>
      <c r="L22" s="71"/>
      <c r="M22" s="71"/>
      <c r="N22" s="71"/>
      <c r="O22" s="145"/>
      <c r="P22" s="149" t="s">
        <v>106</v>
      </c>
      <c r="Q22" s="160">
        <v>12</v>
      </c>
      <c r="R22" s="170"/>
      <c r="S22" s="155" t="s">
        <v>112</v>
      </c>
      <c r="T22" s="147"/>
      <c r="U22" s="77"/>
      <c r="V22" s="117"/>
      <c r="W22" s="167">
        <v>1014</v>
      </c>
      <c r="X22" s="163">
        <v>0</v>
      </c>
      <c r="Y22" s="127">
        <v>0</v>
      </c>
      <c r="Z22" s="120">
        <v>0</v>
      </c>
      <c r="AA22">
        <f t="shared" si="7"/>
        <v>0</v>
      </c>
      <c r="AB22">
        <f t="shared" si="8"/>
        <v>0</v>
      </c>
      <c r="AC22">
        <f t="shared" si="9"/>
        <v>0</v>
      </c>
      <c r="AD22">
        <f t="shared" si="2"/>
        <v>0</v>
      </c>
      <c r="AE22">
        <f t="shared" si="3"/>
        <v>14</v>
      </c>
      <c r="AG22">
        <f t="shared" si="10"/>
        <v>11.018115118398828</v>
      </c>
      <c r="AH22">
        <f t="shared" si="4"/>
        <v>9.67551615678414</v>
      </c>
      <c r="AI22">
        <f t="shared" si="5"/>
        <v>8.157416156784139</v>
      </c>
      <c r="AJ22">
        <f t="shared" si="11"/>
        <v>4.04836085363066</v>
      </c>
      <c r="AT22">
        <f t="shared" si="12"/>
        <v>0</v>
      </c>
    </row>
    <row r="23" spans="1:46" ht="12.75">
      <c r="A23" s="135">
        <v>15</v>
      </c>
      <c r="B23" s="141">
        <v>6</v>
      </c>
      <c r="C23" s="144">
        <v>5</v>
      </c>
      <c r="D23" s="141">
        <v>13.8</v>
      </c>
      <c r="E23" s="142">
        <v>6</v>
      </c>
      <c r="F23" s="133">
        <f t="shared" si="0"/>
        <v>9.9</v>
      </c>
      <c r="G23" s="65">
        <f t="shared" si="6"/>
        <v>84.7393149251786</v>
      </c>
      <c r="H23" s="152">
        <f t="shared" si="1"/>
        <v>3.630269946320013</v>
      </c>
      <c r="I23" s="155">
        <v>4.3</v>
      </c>
      <c r="J23" s="133"/>
      <c r="K23" s="66"/>
      <c r="L23" s="64"/>
      <c r="M23" s="64"/>
      <c r="N23" s="64"/>
      <c r="O23" s="114"/>
      <c r="P23" s="149" t="s">
        <v>108</v>
      </c>
      <c r="Q23" s="160">
        <v>20</v>
      </c>
      <c r="R23" s="169"/>
      <c r="S23" s="155">
        <v>0</v>
      </c>
      <c r="T23" s="133"/>
      <c r="U23" s="68"/>
      <c r="V23" s="152"/>
      <c r="W23" s="167">
        <v>1017</v>
      </c>
      <c r="X23" s="163">
        <v>0</v>
      </c>
      <c r="Y23" s="127">
        <v>0</v>
      </c>
      <c r="Z23" s="120">
        <v>0</v>
      </c>
      <c r="AA23">
        <f t="shared" si="7"/>
        <v>0</v>
      </c>
      <c r="AB23">
        <f t="shared" si="8"/>
        <v>0</v>
      </c>
      <c r="AC23">
        <f t="shared" si="9"/>
        <v>0</v>
      </c>
      <c r="AD23">
        <f t="shared" si="2"/>
        <v>0</v>
      </c>
      <c r="AE23">
        <f t="shared" si="3"/>
        <v>15</v>
      </c>
      <c r="AG23">
        <f t="shared" si="10"/>
        <v>9.347120306962537</v>
      </c>
      <c r="AH23">
        <f t="shared" si="4"/>
        <v>8.719685713352307</v>
      </c>
      <c r="AI23">
        <f t="shared" si="5"/>
        <v>7.920685713352307</v>
      </c>
      <c r="AJ23">
        <f t="shared" si="11"/>
        <v>3.630269946320013</v>
      </c>
      <c r="AT23">
        <f t="shared" si="12"/>
        <v>0</v>
      </c>
    </row>
    <row r="24" spans="1:46" ht="12.75">
      <c r="A24" s="136">
        <v>16</v>
      </c>
      <c r="B24" s="141">
        <v>0</v>
      </c>
      <c r="C24" s="144">
        <v>-0.3</v>
      </c>
      <c r="D24" s="141">
        <v>14.7</v>
      </c>
      <c r="E24" s="142">
        <v>-2</v>
      </c>
      <c r="F24" s="147">
        <f t="shared" si="0"/>
        <v>6.35</v>
      </c>
      <c r="G24" s="65">
        <f t="shared" si="6"/>
        <v>94.30242713194579</v>
      </c>
      <c r="H24" s="117">
        <f t="shared" si="1"/>
        <v>-0.8039904503663634</v>
      </c>
      <c r="I24" s="155">
        <v>-5</v>
      </c>
      <c r="J24" s="147"/>
      <c r="K24" s="74"/>
      <c r="L24" s="71"/>
      <c r="M24" s="71"/>
      <c r="N24" s="71"/>
      <c r="O24" s="145"/>
      <c r="P24" s="149" t="s">
        <v>109</v>
      </c>
      <c r="Q24" s="160">
        <v>14</v>
      </c>
      <c r="R24" s="170"/>
      <c r="S24" s="155">
        <v>0</v>
      </c>
      <c r="T24" s="147"/>
      <c r="U24" s="77"/>
      <c r="V24" s="117"/>
      <c r="W24" s="167">
        <v>1018</v>
      </c>
      <c r="X24" s="163">
        <v>0</v>
      </c>
      <c r="Y24" s="127">
        <v>0</v>
      </c>
      <c r="Z24" s="120">
        <v>0</v>
      </c>
      <c r="AA24">
        <f t="shared" si="7"/>
        <v>0</v>
      </c>
      <c r="AB24">
        <f t="shared" si="8"/>
        <v>0</v>
      </c>
      <c r="AC24">
        <f t="shared" si="9"/>
        <v>0</v>
      </c>
      <c r="AD24">
        <f t="shared" si="2"/>
        <v>0</v>
      </c>
      <c r="AE24">
        <f t="shared" si="3"/>
        <v>16</v>
      </c>
      <c r="AG24">
        <f t="shared" si="10"/>
        <v>6.107</v>
      </c>
      <c r="AH24">
        <f t="shared" si="4"/>
        <v>5.97504922494793</v>
      </c>
      <c r="AI24">
        <f t="shared" si="5"/>
        <v>5.75904922494793</v>
      </c>
      <c r="AJ24">
        <f t="shared" si="11"/>
        <v>-0.8039904503663634</v>
      </c>
      <c r="AT24">
        <f t="shared" si="12"/>
        <v>0</v>
      </c>
    </row>
    <row r="25" spans="1:46" ht="12.75">
      <c r="A25" s="135">
        <v>17</v>
      </c>
      <c r="B25" s="141">
        <v>0.4</v>
      </c>
      <c r="C25" s="144">
        <v>0.3</v>
      </c>
      <c r="D25" s="141">
        <v>15</v>
      </c>
      <c r="E25" s="142">
        <v>0</v>
      </c>
      <c r="F25" s="133">
        <f t="shared" si="0"/>
        <v>7.5</v>
      </c>
      <c r="G25" s="65">
        <f t="shared" si="6"/>
        <v>98.00666284811513</v>
      </c>
      <c r="H25" s="152">
        <f t="shared" si="1"/>
        <v>0.12251304985132115</v>
      </c>
      <c r="I25" s="155">
        <v>-3</v>
      </c>
      <c r="J25" s="133"/>
      <c r="K25" s="66"/>
      <c r="L25" s="64"/>
      <c r="M25" s="64"/>
      <c r="N25" s="64"/>
      <c r="O25" s="114"/>
      <c r="P25" s="149" t="s">
        <v>109</v>
      </c>
      <c r="Q25" s="160">
        <v>20</v>
      </c>
      <c r="R25" s="169"/>
      <c r="S25" s="155" t="s">
        <v>112</v>
      </c>
      <c r="T25" s="133"/>
      <c r="U25" s="68"/>
      <c r="V25" s="152"/>
      <c r="W25" s="167">
        <v>1017</v>
      </c>
      <c r="X25" s="163">
        <v>0</v>
      </c>
      <c r="Y25" s="127">
        <v>0</v>
      </c>
      <c r="Z25" s="120">
        <v>0</v>
      </c>
      <c r="AA25">
        <f t="shared" si="7"/>
        <v>0</v>
      </c>
      <c r="AB25">
        <f t="shared" si="8"/>
        <v>0</v>
      </c>
      <c r="AC25">
        <f t="shared" si="9"/>
        <v>0</v>
      </c>
      <c r="AD25">
        <f t="shared" si="2"/>
        <v>0</v>
      </c>
      <c r="AE25">
        <f t="shared" si="3"/>
        <v>17</v>
      </c>
      <c r="AG25">
        <f t="shared" si="10"/>
        <v>6.286942849347582</v>
      </c>
      <c r="AH25">
        <f t="shared" si="4"/>
        <v>6.2415228818137685</v>
      </c>
      <c r="AI25">
        <f t="shared" si="5"/>
        <v>6.161622881813768</v>
      </c>
      <c r="AJ25">
        <f t="shared" si="11"/>
        <v>0.12251304985132115</v>
      </c>
      <c r="AT25">
        <f t="shared" si="12"/>
        <v>0</v>
      </c>
    </row>
    <row r="26" spans="1:46" ht="12.75">
      <c r="A26" s="136">
        <v>18</v>
      </c>
      <c r="B26" s="141">
        <v>3.7</v>
      </c>
      <c r="C26" s="144">
        <v>3.5</v>
      </c>
      <c r="D26" s="141">
        <v>11.6</v>
      </c>
      <c r="E26" s="142">
        <v>0.4</v>
      </c>
      <c r="F26" s="147">
        <f t="shared" si="0"/>
        <v>6</v>
      </c>
      <c r="G26" s="65">
        <f t="shared" si="6"/>
        <v>96.5907631204283</v>
      </c>
      <c r="H26" s="117">
        <f t="shared" si="1"/>
        <v>3.2091145133283927</v>
      </c>
      <c r="I26" s="155">
        <v>-1</v>
      </c>
      <c r="J26" s="147"/>
      <c r="K26" s="74"/>
      <c r="L26" s="71"/>
      <c r="M26" s="71"/>
      <c r="N26" s="71"/>
      <c r="O26" s="145"/>
      <c r="P26" s="149" t="s">
        <v>110</v>
      </c>
      <c r="Q26" s="160">
        <v>21</v>
      </c>
      <c r="R26" s="170"/>
      <c r="S26" s="155">
        <v>1.9</v>
      </c>
      <c r="T26" s="147"/>
      <c r="U26" s="77"/>
      <c r="V26" s="117"/>
      <c r="W26" s="167">
        <v>1014</v>
      </c>
      <c r="X26" s="163">
        <v>0</v>
      </c>
      <c r="Y26" s="127">
        <v>0</v>
      </c>
      <c r="Z26" s="120">
        <v>0</v>
      </c>
      <c r="AA26">
        <f t="shared" si="7"/>
        <v>0</v>
      </c>
      <c r="AB26">
        <f t="shared" si="8"/>
        <v>0</v>
      </c>
      <c r="AC26">
        <f t="shared" si="9"/>
        <v>0</v>
      </c>
      <c r="AD26">
        <f t="shared" si="2"/>
        <v>0</v>
      </c>
      <c r="AE26">
        <f t="shared" si="3"/>
        <v>18</v>
      </c>
      <c r="AG26">
        <f t="shared" si="10"/>
        <v>7.959741395023205</v>
      </c>
      <c r="AH26">
        <f t="shared" si="4"/>
        <v>7.848174955865539</v>
      </c>
      <c r="AI26">
        <f t="shared" si="5"/>
        <v>7.688374955865539</v>
      </c>
      <c r="AJ26">
        <f t="shared" si="11"/>
        <v>3.2091145133283927</v>
      </c>
      <c r="AT26">
        <f t="shared" si="12"/>
        <v>0</v>
      </c>
    </row>
    <row r="27" spans="1:46" ht="12.75">
      <c r="A27" s="135">
        <v>19</v>
      </c>
      <c r="B27" s="141">
        <v>5.9</v>
      </c>
      <c r="C27" s="144">
        <v>5.8</v>
      </c>
      <c r="D27" s="141">
        <v>14.9</v>
      </c>
      <c r="E27" s="142">
        <v>3.7</v>
      </c>
      <c r="F27" s="133">
        <f t="shared" si="0"/>
        <v>9.3</v>
      </c>
      <c r="G27" s="65">
        <f t="shared" si="6"/>
        <v>98.44878451840887</v>
      </c>
      <c r="H27" s="152">
        <f t="shared" si="1"/>
        <v>5.674476237833991</v>
      </c>
      <c r="I27" s="155">
        <v>1.6</v>
      </c>
      <c r="J27" s="133"/>
      <c r="K27" s="66"/>
      <c r="L27" s="64"/>
      <c r="M27" s="64"/>
      <c r="N27" s="64"/>
      <c r="O27" s="114"/>
      <c r="P27" s="149" t="s">
        <v>109</v>
      </c>
      <c r="Q27" s="160">
        <v>19</v>
      </c>
      <c r="R27" s="169"/>
      <c r="S27" s="155">
        <v>0</v>
      </c>
      <c r="T27" s="133"/>
      <c r="U27" s="68"/>
      <c r="V27" s="152"/>
      <c r="W27" s="167">
        <v>1019</v>
      </c>
      <c r="X27" s="163">
        <v>0</v>
      </c>
      <c r="Y27" s="127">
        <v>0</v>
      </c>
      <c r="Z27" s="120">
        <v>0</v>
      </c>
      <c r="AA27">
        <f t="shared" si="7"/>
        <v>0</v>
      </c>
      <c r="AB27">
        <f t="shared" si="8"/>
        <v>0</v>
      </c>
      <c r="AC27">
        <f t="shared" si="9"/>
        <v>0</v>
      </c>
      <c r="AD27">
        <f t="shared" si="2"/>
        <v>0</v>
      </c>
      <c r="AE27">
        <f t="shared" si="3"/>
        <v>19</v>
      </c>
      <c r="AG27">
        <f t="shared" si="10"/>
        <v>9.282633897234025</v>
      </c>
      <c r="AH27">
        <f t="shared" si="4"/>
        <v>9.218540243120705</v>
      </c>
      <c r="AI27">
        <f t="shared" si="5"/>
        <v>9.138640243120705</v>
      </c>
      <c r="AJ27">
        <f t="shared" si="11"/>
        <v>5.674476237833991</v>
      </c>
      <c r="AT27">
        <f t="shared" si="12"/>
        <v>0</v>
      </c>
    </row>
    <row r="28" spans="1:46" ht="12.75">
      <c r="A28" s="136">
        <v>20</v>
      </c>
      <c r="B28" s="141">
        <v>11.7</v>
      </c>
      <c r="C28" s="144">
        <v>10.3</v>
      </c>
      <c r="D28" s="141">
        <v>14.9</v>
      </c>
      <c r="E28" s="142">
        <v>4.9</v>
      </c>
      <c r="F28" s="147">
        <f t="shared" si="0"/>
        <v>9.9</v>
      </c>
      <c r="G28" s="65">
        <f t="shared" si="6"/>
        <v>82.97586921560938</v>
      </c>
      <c r="H28" s="117">
        <f t="shared" si="1"/>
        <v>8.907740646771975</v>
      </c>
      <c r="I28" s="155">
        <v>0.8</v>
      </c>
      <c r="J28" s="147"/>
      <c r="K28" s="74"/>
      <c r="L28" s="71"/>
      <c r="M28" s="71"/>
      <c r="N28" s="71"/>
      <c r="O28" s="145"/>
      <c r="P28" s="149" t="s">
        <v>110</v>
      </c>
      <c r="Q28" s="160">
        <v>16</v>
      </c>
      <c r="R28" s="170"/>
      <c r="S28" s="155" t="s">
        <v>112</v>
      </c>
      <c r="T28" s="147"/>
      <c r="U28" s="77"/>
      <c r="V28" s="117"/>
      <c r="W28" s="167">
        <v>1028</v>
      </c>
      <c r="X28" s="163">
        <v>0</v>
      </c>
      <c r="Y28" s="127">
        <v>0</v>
      </c>
      <c r="Z28" s="120">
        <v>0</v>
      </c>
      <c r="AA28">
        <f t="shared" si="7"/>
        <v>0</v>
      </c>
      <c r="AB28">
        <f t="shared" si="8"/>
        <v>0</v>
      </c>
      <c r="AC28">
        <f t="shared" si="9"/>
        <v>0</v>
      </c>
      <c r="AD28">
        <f t="shared" si="2"/>
        <v>0</v>
      </c>
      <c r="AE28">
        <f t="shared" si="3"/>
        <v>20</v>
      </c>
      <c r="AG28">
        <f t="shared" si="10"/>
        <v>13.743260220579202</v>
      </c>
      <c r="AH28">
        <f t="shared" si="4"/>
        <v>12.522189626588666</v>
      </c>
      <c r="AI28">
        <f t="shared" si="5"/>
        <v>11.403589626588667</v>
      </c>
      <c r="AJ28">
        <f t="shared" si="11"/>
        <v>8.907740646771975</v>
      </c>
      <c r="AT28">
        <f t="shared" si="12"/>
        <v>0</v>
      </c>
    </row>
    <row r="29" spans="1:46" ht="12.75">
      <c r="A29" s="135">
        <v>21</v>
      </c>
      <c r="B29" s="141">
        <v>11.7</v>
      </c>
      <c r="C29" s="144">
        <v>10.5</v>
      </c>
      <c r="D29" s="141">
        <v>18.9</v>
      </c>
      <c r="E29" s="142">
        <v>8.3</v>
      </c>
      <c r="F29" s="133">
        <f t="shared" si="0"/>
        <v>13.6</v>
      </c>
      <c r="G29" s="65">
        <f t="shared" si="6"/>
        <v>85.36374159512947</v>
      </c>
      <c r="H29" s="152">
        <f t="shared" si="1"/>
        <v>9.328227500707753</v>
      </c>
      <c r="I29" s="155">
        <v>6.9</v>
      </c>
      <c r="J29" s="133"/>
      <c r="K29" s="66"/>
      <c r="L29" s="64"/>
      <c r="M29" s="64"/>
      <c r="N29" s="64"/>
      <c r="O29" s="114"/>
      <c r="P29" s="149" t="s">
        <v>110</v>
      </c>
      <c r="Q29" s="160">
        <v>25</v>
      </c>
      <c r="R29" s="169"/>
      <c r="S29" s="155">
        <v>0</v>
      </c>
      <c r="T29" s="133"/>
      <c r="U29" s="68"/>
      <c r="V29" s="152"/>
      <c r="W29" s="167">
        <v>1031</v>
      </c>
      <c r="X29" s="163">
        <v>0</v>
      </c>
      <c r="Y29" s="127">
        <v>0</v>
      </c>
      <c r="Z29" s="120">
        <v>0</v>
      </c>
      <c r="AA29">
        <f t="shared" si="7"/>
        <v>0</v>
      </c>
      <c r="AB29">
        <f t="shared" si="8"/>
        <v>0</v>
      </c>
      <c r="AC29">
        <f t="shared" si="9"/>
        <v>0</v>
      </c>
      <c r="AD29">
        <f t="shared" si="2"/>
        <v>0</v>
      </c>
      <c r="AE29">
        <f t="shared" si="3"/>
        <v>21</v>
      </c>
      <c r="AG29">
        <f t="shared" si="10"/>
        <v>13.743260220579202</v>
      </c>
      <c r="AH29">
        <f t="shared" si="4"/>
        <v>12.690561141441451</v>
      </c>
      <c r="AI29">
        <f t="shared" si="5"/>
        <v>11.731761141441451</v>
      </c>
      <c r="AJ29">
        <f t="shared" si="11"/>
        <v>9.328227500707753</v>
      </c>
      <c r="AT29">
        <f t="shared" si="12"/>
        <v>0</v>
      </c>
    </row>
    <row r="30" spans="1:46" ht="12.75">
      <c r="A30" s="136">
        <v>22</v>
      </c>
      <c r="B30" s="141">
        <v>10.6</v>
      </c>
      <c r="C30" s="144">
        <v>9.6</v>
      </c>
      <c r="D30" s="141">
        <v>18.1</v>
      </c>
      <c r="E30" s="142">
        <v>9.6</v>
      </c>
      <c r="F30" s="147">
        <f t="shared" si="0"/>
        <v>13.850000000000001</v>
      </c>
      <c r="G30" s="65">
        <f t="shared" si="6"/>
        <v>87.27073452864992</v>
      </c>
      <c r="H30" s="117">
        <f t="shared" si="1"/>
        <v>8.574480610201448</v>
      </c>
      <c r="I30" s="155">
        <v>7.6</v>
      </c>
      <c r="J30" s="147"/>
      <c r="K30" s="74"/>
      <c r="L30" s="71"/>
      <c r="M30" s="71"/>
      <c r="N30" s="71"/>
      <c r="O30" s="145"/>
      <c r="P30" s="149" t="s">
        <v>110</v>
      </c>
      <c r="Q30" s="160">
        <v>22</v>
      </c>
      <c r="R30" s="170"/>
      <c r="S30" s="155">
        <v>0</v>
      </c>
      <c r="T30" s="147"/>
      <c r="U30" s="77"/>
      <c r="V30" s="117"/>
      <c r="W30" s="167">
        <v>1028</v>
      </c>
      <c r="X30" s="163">
        <v>0</v>
      </c>
      <c r="Y30" s="127">
        <v>0</v>
      </c>
      <c r="Z30" s="120">
        <v>0</v>
      </c>
      <c r="AA30">
        <f t="shared" si="7"/>
        <v>0</v>
      </c>
      <c r="AB30">
        <f t="shared" si="8"/>
        <v>0</v>
      </c>
      <c r="AC30">
        <f t="shared" si="9"/>
        <v>0</v>
      </c>
      <c r="AD30">
        <f t="shared" si="2"/>
        <v>0</v>
      </c>
      <c r="AE30">
        <f t="shared" si="3"/>
        <v>22</v>
      </c>
      <c r="AG30">
        <f t="shared" si="10"/>
        <v>12.775491423705457</v>
      </c>
      <c r="AH30">
        <f t="shared" si="4"/>
        <v>11.948265205112428</v>
      </c>
      <c r="AI30">
        <f t="shared" si="5"/>
        <v>11.149265205112428</v>
      </c>
      <c r="AJ30">
        <f t="shared" si="11"/>
        <v>8.574480610201448</v>
      </c>
      <c r="AT30">
        <f t="shared" si="12"/>
        <v>0</v>
      </c>
    </row>
    <row r="31" spans="1:46" ht="12.75">
      <c r="A31" s="135">
        <v>23</v>
      </c>
      <c r="B31" s="141">
        <v>9.9</v>
      </c>
      <c r="C31" s="144">
        <v>9.7</v>
      </c>
      <c r="D31" s="141">
        <v>21.5</v>
      </c>
      <c r="E31" s="142">
        <v>9.5</v>
      </c>
      <c r="F31" s="133">
        <f t="shared" si="0"/>
        <v>15.5</v>
      </c>
      <c r="G31" s="65">
        <f t="shared" si="6"/>
        <v>97.35612286610743</v>
      </c>
      <c r="H31" s="152">
        <f t="shared" si="1"/>
        <v>9.501019160457199</v>
      </c>
      <c r="I31" s="155">
        <v>7.1</v>
      </c>
      <c r="J31" s="133"/>
      <c r="K31" s="66"/>
      <c r="L31" s="64"/>
      <c r="M31" s="64"/>
      <c r="N31" s="64"/>
      <c r="O31" s="114"/>
      <c r="P31" s="149" t="s">
        <v>102</v>
      </c>
      <c r="Q31" s="160">
        <v>18</v>
      </c>
      <c r="R31" s="169"/>
      <c r="S31" s="155" t="s">
        <v>112</v>
      </c>
      <c r="T31" s="133"/>
      <c r="U31" s="68"/>
      <c r="V31" s="152"/>
      <c r="W31" s="167">
        <v>1030</v>
      </c>
      <c r="X31" s="163">
        <v>0</v>
      </c>
      <c r="Y31" s="127">
        <v>0</v>
      </c>
      <c r="Z31" s="120">
        <v>0</v>
      </c>
      <c r="AA31">
        <f t="shared" si="7"/>
        <v>23</v>
      </c>
      <c r="AB31">
        <f t="shared" si="8"/>
        <v>0</v>
      </c>
      <c r="AC31">
        <f t="shared" si="9"/>
        <v>0</v>
      </c>
      <c r="AD31">
        <f t="shared" si="2"/>
        <v>0</v>
      </c>
      <c r="AE31">
        <f t="shared" si="3"/>
        <v>23</v>
      </c>
      <c r="AG31">
        <f t="shared" si="10"/>
        <v>12.191333479931261</v>
      </c>
      <c r="AH31">
        <f t="shared" si="4"/>
        <v>12.028809601738768</v>
      </c>
      <c r="AI31">
        <f t="shared" si="5"/>
        <v>11.869009601738767</v>
      </c>
      <c r="AJ31">
        <f t="shared" si="11"/>
        <v>9.501019160457199</v>
      </c>
      <c r="AT31">
        <f t="shared" si="12"/>
        <v>0</v>
      </c>
    </row>
    <row r="32" spans="1:46" ht="12.75">
      <c r="A32" s="136">
        <v>24</v>
      </c>
      <c r="B32" s="141">
        <v>5.4</v>
      </c>
      <c r="C32" s="144">
        <v>5.3</v>
      </c>
      <c r="D32" s="141">
        <v>20.5</v>
      </c>
      <c r="E32" s="142">
        <v>3.7</v>
      </c>
      <c r="F32" s="147">
        <f t="shared" si="0"/>
        <v>12.1</v>
      </c>
      <c r="G32" s="65">
        <f t="shared" si="6"/>
        <v>98.41557366858534</v>
      </c>
      <c r="H32" s="117">
        <f t="shared" si="1"/>
        <v>5.170553024829862</v>
      </c>
      <c r="I32" s="155">
        <v>-0.4</v>
      </c>
      <c r="J32" s="147"/>
      <c r="K32" s="74"/>
      <c r="L32" s="71"/>
      <c r="M32" s="71"/>
      <c r="N32" s="71"/>
      <c r="O32" s="145"/>
      <c r="P32" s="149" t="s">
        <v>109</v>
      </c>
      <c r="Q32" s="160">
        <v>17</v>
      </c>
      <c r="R32" s="170"/>
      <c r="S32" s="155">
        <v>0</v>
      </c>
      <c r="T32" s="147"/>
      <c r="U32" s="77"/>
      <c r="V32" s="117"/>
      <c r="W32" s="167">
        <v>1030</v>
      </c>
      <c r="X32" s="163">
        <v>0</v>
      </c>
      <c r="Y32" s="127">
        <v>0</v>
      </c>
      <c r="Z32" s="120">
        <v>0</v>
      </c>
      <c r="AA32">
        <f t="shared" si="7"/>
        <v>0</v>
      </c>
      <c r="AB32">
        <f t="shared" si="8"/>
        <v>0</v>
      </c>
      <c r="AC32">
        <f t="shared" si="9"/>
        <v>0</v>
      </c>
      <c r="AD32">
        <f t="shared" si="2"/>
        <v>0</v>
      </c>
      <c r="AE32">
        <f t="shared" si="3"/>
        <v>24</v>
      </c>
      <c r="AG32">
        <f t="shared" si="10"/>
        <v>8.966052258259293</v>
      </c>
      <c r="AH32">
        <f t="shared" si="4"/>
        <v>8.903891765391034</v>
      </c>
      <c r="AI32">
        <f t="shared" si="5"/>
        <v>8.823991765391034</v>
      </c>
      <c r="AJ32">
        <f t="shared" si="11"/>
        <v>5.170553024829862</v>
      </c>
      <c r="AT32">
        <f t="shared" si="12"/>
        <v>0</v>
      </c>
    </row>
    <row r="33" spans="1:46" ht="12.75">
      <c r="A33" s="135">
        <v>25</v>
      </c>
      <c r="B33" s="141">
        <v>9.2</v>
      </c>
      <c r="C33" s="144">
        <v>8.9</v>
      </c>
      <c r="D33" s="141">
        <v>15.6</v>
      </c>
      <c r="E33" s="142">
        <v>5.4</v>
      </c>
      <c r="F33" s="133">
        <f t="shared" si="0"/>
        <v>10.5</v>
      </c>
      <c r="G33" s="65">
        <f t="shared" si="6"/>
        <v>95.93416111834367</v>
      </c>
      <c r="H33" s="152">
        <f t="shared" si="1"/>
        <v>8.585937714003052</v>
      </c>
      <c r="I33" s="155">
        <v>6</v>
      </c>
      <c r="J33" s="133"/>
      <c r="K33" s="66"/>
      <c r="L33" s="64"/>
      <c r="M33" s="64"/>
      <c r="N33" s="64"/>
      <c r="O33" s="114"/>
      <c r="P33" s="149" t="s">
        <v>108</v>
      </c>
      <c r="Q33" s="160">
        <v>30</v>
      </c>
      <c r="R33" s="169"/>
      <c r="S33" s="155">
        <v>2.4</v>
      </c>
      <c r="T33" s="133"/>
      <c r="U33" s="68"/>
      <c r="V33" s="152"/>
      <c r="W33" s="167">
        <v>1024</v>
      </c>
      <c r="X33" s="163">
        <v>0</v>
      </c>
      <c r="Y33" s="127">
        <v>0</v>
      </c>
      <c r="Z33" s="120">
        <v>0</v>
      </c>
      <c r="AA33">
        <f t="shared" si="7"/>
        <v>0</v>
      </c>
      <c r="AB33">
        <f t="shared" si="8"/>
        <v>0</v>
      </c>
      <c r="AC33">
        <f t="shared" si="9"/>
        <v>0</v>
      </c>
      <c r="AD33">
        <f t="shared" si="2"/>
        <v>0</v>
      </c>
      <c r="AE33">
        <f t="shared" si="3"/>
        <v>25</v>
      </c>
      <c r="AG33">
        <f t="shared" si="10"/>
        <v>11.630815163633265</v>
      </c>
      <c r="AH33">
        <f t="shared" si="4"/>
        <v>11.397624958456682</v>
      </c>
      <c r="AI33">
        <f t="shared" si="5"/>
        <v>11.157924958456682</v>
      </c>
      <c r="AJ33">
        <f t="shared" si="11"/>
        <v>8.585937714003052</v>
      </c>
      <c r="AT33">
        <f t="shared" si="12"/>
        <v>0</v>
      </c>
    </row>
    <row r="34" spans="1:46" ht="12.75">
      <c r="A34" s="136">
        <v>26</v>
      </c>
      <c r="B34" s="141">
        <v>7.6</v>
      </c>
      <c r="C34" s="144">
        <v>7.6</v>
      </c>
      <c r="D34" s="141">
        <v>12.8</v>
      </c>
      <c r="E34" s="142">
        <v>7.6</v>
      </c>
      <c r="F34" s="147">
        <f t="shared" si="0"/>
        <v>10.2</v>
      </c>
      <c r="G34" s="65">
        <f t="shared" si="6"/>
        <v>100</v>
      </c>
      <c r="H34" s="117">
        <f t="shared" si="1"/>
        <v>7.6</v>
      </c>
      <c r="I34" s="155">
        <v>6.7</v>
      </c>
      <c r="J34" s="147"/>
      <c r="K34" s="74"/>
      <c r="L34" s="71"/>
      <c r="M34" s="71"/>
      <c r="N34" s="71"/>
      <c r="O34" s="145"/>
      <c r="P34" s="149" t="s">
        <v>102</v>
      </c>
      <c r="Q34" s="160">
        <v>41</v>
      </c>
      <c r="R34" s="170"/>
      <c r="S34" s="155">
        <v>2</v>
      </c>
      <c r="T34" s="147"/>
      <c r="U34" s="77"/>
      <c r="V34" s="117"/>
      <c r="W34" s="167">
        <v>1007</v>
      </c>
      <c r="X34" s="163">
        <v>0</v>
      </c>
      <c r="Y34" s="127">
        <v>0</v>
      </c>
      <c r="Z34" s="120">
        <v>0</v>
      </c>
      <c r="AA34">
        <f t="shared" si="7"/>
        <v>0</v>
      </c>
      <c r="AB34">
        <f t="shared" si="8"/>
        <v>0</v>
      </c>
      <c r="AC34">
        <f t="shared" si="9"/>
        <v>0</v>
      </c>
      <c r="AE34">
        <f t="shared" si="3"/>
        <v>26</v>
      </c>
      <c r="AG34">
        <f t="shared" si="10"/>
        <v>10.434027213964692</v>
      </c>
      <c r="AH34">
        <f t="shared" si="4"/>
        <v>10.434027213964692</v>
      </c>
      <c r="AI34">
        <f t="shared" si="5"/>
        <v>10.434027213964692</v>
      </c>
      <c r="AJ34">
        <f t="shared" si="11"/>
        <v>7.6</v>
      </c>
      <c r="AT34">
        <f t="shared" si="12"/>
        <v>0</v>
      </c>
    </row>
    <row r="35" spans="1:46" ht="12.75">
      <c r="A35" s="135">
        <v>27</v>
      </c>
      <c r="B35" s="141">
        <v>9.3</v>
      </c>
      <c r="C35" s="144">
        <v>8.3</v>
      </c>
      <c r="D35" s="141">
        <v>12.2</v>
      </c>
      <c r="E35" s="142">
        <v>4.4</v>
      </c>
      <c r="F35" s="133">
        <f t="shared" si="0"/>
        <v>8.3</v>
      </c>
      <c r="G35" s="65">
        <f t="shared" si="6"/>
        <v>86.63552246979803</v>
      </c>
      <c r="H35" s="152">
        <f t="shared" si="1"/>
        <v>7.188801988338636</v>
      </c>
      <c r="I35" s="155">
        <v>2.1</v>
      </c>
      <c r="J35" s="133"/>
      <c r="K35" s="66"/>
      <c r="L35" s="64"/>
      <c r="M35" s="64"/>
      <c r="N35" s="64"/>
      <c r="O35" s="114"/>
      <c r="P35" s="149" t="s">
        <v>108</v>
      </c>
      <c r="Q35" s="160">
        <v>21</v>
      </c>
      <c r="R35" s="169"/>
      <c r="S35" s="155">
        <v>8.9</v>
      </c>
      <c r="T35" s="133"/>
      <c r="U35" s="68"/>
      <c r="V35" s="152"/>
      <c r="W35" s="167">
        <v>1011</v>
      </c>
      <c r="X35" s="163">
        <v>0</v>
      </c>
      <c r="Y35" s="127">
        <v>0</v>
      </c>
      <c r="Z35" s="120">
        <v>0</v>
      </c>
      <c r="AA35">
        <f t="shared" si="7"/>
        <v>0</v>
      </c>
      <c r="AB35">
        <f t="shared" si="8"/>
        <v>0</v>
      </c>
      <c r="AC35">
        <f t="shared" si="9"/>
        <v>0</v>
      </c>
      <c r="AD35">
        <f>IF((MAX($S$9:$S$39)=$S35),A35,0)</f>
        <v>27</v>
      </c>
      <c r="AE35">
        <f t="shared" si="3"/>
        <v>27</v>
      </c>
      <c r="AG35">
        <f t="shared" si="10"/>
        <v>11.709473318755796</v>
      </c>
      <c r="AH35">
        <f t="shared" si="4"/>
        <v>10.943563388165682</v>
      </c>
      <c r="AI35">
        <f t="shared" si="5"/>
        <v>10.144563388165682</v>
      </c>
      <c r="AJ35">
        <f t="shared" si="11"/>
        <v>7.188801988338636</v>
      </c>
      <c r="AT35">
        <f t="shared" si="12"/>
        <v>0</v>
      </c>
    </row>
    <row r="36" spans="1:46" ht="12.75">
      <c r="A36" s="136">
        <v>28</v>
      </c>
      <c r="B36" s="141">
        <v>10.5</v>
      </c>
      <c r="C36" s="144">
        <v>9.5</v>
      </c>
      <c r="D36" s="141">
        <v>12.7</v>
      </c>
      <c r="E36" s="142">
        <v>7.2</v>
      </c>
      <c r="F36" s="147">
        <f t="shared" si="0"/>
        <v>9.95</v>
      </c>
      <c r="G36" s="65">
        <f t="shared" si="6"/>
        <v>87.22384954294384</v>
      </c>
      <c r="H36" s="117">
        <f t="shared" si="1"/>
        <v>8.468173769708951</v>
      </c>
      <c r="I36" s="155">
        <v>6.9</v>
      </c>
      <c r="J36" s="147"/>
      <c r="K36" s="74"/>
      <c r="L36" s="71"/>
      <c r="M36" s="71"/>
      <c r="N36" s="71"/>
      <c r="O36" s="145"/>
      <c r="P36" s="149" t="s">
        <v>108</v>
      </c>
      <c r="Q36" s="160">
        <v>28</v>
      </c>
      <c r="R36" s="170"/>
      <c r="S36" s="155">
        <v>7.8</v>
      </c>
      <c r="T36" s="147"/>
      <c r="U36" s="77"/>
      <c r="V36" s="117"/>
      <c r="W36" s="167">
        <v>995</v>
      </c>
      <c r="X36" s="163">
        <v>0</v>
      </c>
      <c r="Y36" s="127">
        <v>0</v>
      </c>
      <c r="Z36" s="120">
        <v>0</v>
      </c>
      <c r="AA36">
        <f t="shared" si="7"/>
        <v>0</v>
      </c>
      <c r="AB36">
        <f t="shared" si="8"/>
        <v>0</v>
      </c>
      <c r="AC36">
        <f t="shared" si="9"/>
        <v>0</v>
      </c>
      <c r="AD36">
        <f>IF((MAX($S$9:$S$39)=$S36),A36,0)</f>
        <v>0</v>
      </c>
      <c r="AE36">
        <f t="shared" si="3"/>
        <v>28</v>
      </c>
      <c r="AG36">
        <f t="shared" si="10"/>
        <v>12.690561141441451</v>
      </c>
      <c r="AH36">
        <f t="shared" si="4"/>
        <v>11.868195956166188</v>
      </c>
      <c r="AI36">
        <f t="shared" si="5"/>
        <v>11.069195956166189</v>
      </c>
      <c r="AJ36">
        <f t="shared" si="11"/>
        <v>8.468173769708951</v>
      </c>
      <c r="AT36">
        <f t="shared" si="12"/>
        <v>0</v>
      </c>
    </row>
    <row r="37" spans="1:46" ht="12.75">
      <c r="A37" s="135">
        <v>29</v>
      </c>
      <c r="B37" s="141">
        <v>5.8</v>
      </c>
      <c r="C37" s="144">
        <v>5.1</v>
      </c>
      <c r="D37" s="141">
        <v>12.7</v>
      </c>
      <c r="E37" s="142">
        <v>4</v>
      </c>
      <c r="F37" s="133">
        <f t="shared" si="0"/>
        <v>8.35</v>
      </c>
      <c r="G37" s="65">
        <f t="shared" si="6"/>
        <v>89.18343113241366</v>
      </c>
      <c r="H37" s="152">
        <f t="shared" si="1"/>
        <v>4.159541007334067</v>
      </c>
      <c r="I37" s="155">
        <v>2.2</v>
      </c>
      <c r="J37" s="133"/>
      <c r="K37" s="66"/>
      <c r="L37" s="64"/>
      <c r="M37" s="64"/>
      <c r="N37" s="64"/>
      <c r="O37" s="114"/>
      <c r="P37" s="149" t="s">
        <v>108</v>
      </c>
      <c r="Q37" s="160">
        <v>36</v>
      </c>
      <c r="R37" s="169"/>
      <c r="S37" s="155">
        <v>4.7</v>
      </c>
      <c r="T37" s="133"/>
      <c r="U37" s="68"/>
      <c r="V37" s="152"/>
      <c r="W37" s="167">
        <v>998</v>
      </c>
      <c r="X37" s="163">
        <v>0</v>
      </c>
      <c r="Y37" s="127">
        <v>0</v>
      </c>
      <c r="Z37" s="120">
        <v>0</v>
      </c>
      <c r="AA37">
        <f t="shared" si="7"/>
        <v>0</v>
      </c>
      <c r="AB37">
        <f t="shared" si="8"/>
        <v>0</v>
      </c>
      <c r="AC37">
        <f t="shared" si="9"/>
        <v>0</v>
      </c>
      <c r="AD37">
        <f>IF((MAX($S$9:$S$39)=$S37),A37,0)</f>
        <v>0</v>
      </c>
      <c r="AE37">
        <f t="shared" si="3"/>
        <v>29</v>
      </c>
      <c r="AG37">
        <f t="shared" si="10"/>
        <v>9.218540243120705</v>
      </c>
      <c r="AH37">
        <f t="shared" si="4"/>
        <v>8.780710489137393</v>
      </c>
      <c r="AI37">
        <f t="shared" si="5"/>
        <v>8.221410489137392</v>
      </c>
      <c r="AJ37">
        <f t="shared" si="11"/>
        <v>4.159541007334067</v>
      </c>
      <c r="AT37">
        <f t="shared" si="12"/>
        <v>0</v>
      </c>
    </row>
    <row r="38" spans="1:46" ht="12.75">
      <c r="A38" s="136">
        <v>30</v>
      </c>
      <c r="B38" s="141">
        <v>9.1</v>
      </c>
      <c r="C38" s="144">
        <v>8.9</v>
      </c>
      <c r="D38" s="141">
        <v>12.3</v>
      </c>
      <c r="E38" s="142">
        <v>5.8</v>
      </c>
      <c r="F38" s="147">
        <f t="shared" si="0"/>
        <v>9.05</v>
      </c>
      <c r="G38" s="65">
        <f t="shared" si="6"/>
        <v>97.27509783158703</v>
      </c>
      <c r="H38" s="117">
        <f t="shared" si="1"/>
        <v>8.691279827286124</v>
      </c>
      <c r="I38" s="155">
        <v>3.6</v>
      </c>
      <c r="J38" s="147"/>
      <c r="K38" s="74"/>
      <c r="L38" s="71"/>
      <c r="M38" s="71"/>
      <c r="N38" s="71"/>
      <c r="O38" s="145"/>
      <c r="P38" s="149" t="s">
        <v>110</v>
      </c>
      <c r="Q38" s="160">
        <v>29</v>
      </c>
      <c r="R38" s="170"/>
      <c r="S38" s="155">
        <v>1.8</v>
      </c>
      <c r="T38" s="147"/>
      <c r="U38" s="77"/>
      <c r="V38" s="117"/>
      <c r="W38" s="167">
        <v>997</v>
      </c>
      <c r="X38" s="163">
        <v>0</v>
      </c>
      <c r="Y38" s="127">
        <v>0</v>
      </c>
      <c r="Z38" s="120">
        <v>0</v>
      </c>
      <c r="AA38">
        <f t="shared" si="7"/>
        <v>0</v>
      </c>
      <c r="AB38">
        <f t="shared" si="8"/>
        <v>0</v>
      </c>
      <c r="AC38">
        <f t="shared" si="9"/>
        <v>0</v>
      </c>
      <c r="AD38">
        <f>IF((MAX($S$9:$S$39)=$S38),A38,0)</f>
        <v>0</v>
      </c>
      <c r="AE38">
        <f t="shared" si="3"/>
        <v>30</v>
      </c>
      <c r="AG38">
        <f t="shared" si="10"/>
        <v>11.552622622814317</v>
      </c>
      <c r="AH38">
        <f t="shared" si="4"/>
        <v>11.397624958456682</v>
      </c>
      <c r="AI38">
        <f t="shared" si="5"/>
        <v>11.237824958456683</v>
      </c>
      <c r="AJ38">
        <f t="shared" si="11"/>
        <v>8.691279827286124</v>
      </c>
      <c r="AT38">
        <f t="shared" si="12"/>
        <v>0</v>
      </c>
    </row>
    <row r="39" spans="1:46" ht="12.75">
      <c r="A39" s="135"/>
      <c r="B39" s="70"/>
      <c r="C39" s="145"/>
      <c r="D39" s="141"/>
      <c r="E39" s="142"/>
      <c r="F39" s="133"/>
      <c r="G39" s="65"/>
      <c r="H39" s="152"/>
      <c r="I39" s="73"/>
      <c r="J39" s="133"/>
      <c r="K39" s="66"/>
      <c r="L39" s="64"/>
      <c r="M39" s="64"/>
      <c r="N39" s="64"/>
      <c r="O39" s="114"/>
      <c r="P39" s="75"/>
      <c r="Q39" s="76"/>
      <c r="R39" s="169"/>
      <c r="S39" s="155"/>
      <c r="T39" s="133"/>
      <c r="U39" s="68"/>
      <c r="V39" s="152"/>
      <c r="W39" s="167"/>
      <c r="X39" s="163"/>
      <c r="Y39" s="127"/>
      <c r="Z39" s="120"/>
      <c r="AA39">
        <f t="shared" si="7"/>
        <v>0</v>
      </c>
      <c r="AB39">
        <f t="shared" si="8"/>
        <v>0</v>
      </c>
      <c r="AC39">
        <f t="shared" si="9"/>
        <v>0</v>
      </c>
      <c r="AD39">
        <f>IF((MAX($S$9:$S$39)=$S39),A39,0)</f>
        <v>0</v>
      </c>
      <c r="AE39">
        <f t="shared" si="3"/>
        <v>0</v>
      </c>
      <c r="AG39">
        <f t="shared" si="10"/>
        <v>6.107</v>
      </c>
      <c r="AH39">
        <f t="shared" si="4"/>
        <v>6.107</v>
      </c>
      <c r="AI39">
        <f t="shared" si="5"/>
        <v>6.107</v>
      </c>
      <c r="AJ39">
        <f t="shared" si="11"/>
        <v>0</v>
      </c>
      <c r="AT39">
        <f t="shared" si="12"/>
        <v>0</v>
      </c>
    </row>
    <row r="40" spans="1:46" ht="13.5" thickBot="1">
      <c r="A40" s="137"/>
      <c r="B40" s="79"/>
      <c r="C40" s="146"/>
      <c r="D40" s="150"/>
      <c r="E40" s="151"/>
      <c r="F40" s="148"/>
      <c r="G40" s="104"/>
      <c r="H40" s="161"/>
      <c r="I40" s="82"/>
      <c r="J40" s="148"/>
      <c r="K40" s="105"/>
      <c r="L40" s="103"/>
      <c r="M40" s="103"/>
      <c r="N40" s="103"/>
      <c r="O40" s="115"/>
      <c r="P40" s="79"/>
      <c r="Q40" s="81"/>
      <c r="R40" s="171"/>
      <c r="S40" s="156"/>
      <c r="T40" s="148"/>
      <c r="U40" s="104"/>
      <c r="V40" s="161"/>
      <c r="W40" s="168"/>
      <c r="X40" s="164"/>
      <c r="Y40" s="128"/>
      <c r="Z40" s="122"/>
      <c r="AT40">
        <f t="shared" si="12"/>
        <v>0</v>
      </c>
    </row>
    <row r="41" spans="1:46" ht="13.5" thickBot="1">
      <c r="A41" s="106" t="s">
        <v>22</v>
      </c>
      <c r="B41" s="63">
        <f>SUM(B9:B39)</f>
        <v>215.80000000000004</v>
      </c>
      <c r="C41" s="64">
        <f aca="true" t="shared" si="13" ref="C41:U41">SUM(C9:C39)</f>
        <v>194.8</v>
      </c>
      <c r="D41" s="64">
        <f t="shared" si="13"/>
        <v>430.59999999999997</v>
      </c>
      <c r="E41" s="64">
        <f t="shared" si="13"/>
        <v>110.10000000000001</v>
      </c>
      <c r="F41" s="109">
        <f t="shared" si="13"/>
        <v>270.35</v>
      </c>
      <c r="G41" s="110">
        <f t="shared" si="13"/>
        <v>2708.0389953896706</v>
      </c>
      <c r="H41" s="110">
        <f>SUM(H9:H39)</f>
        <v>169.66149727137116</v>
      </c>
      <c r="I41" s="66">
        <f t="shared" si="13"/>
        <v>38.10000000000001</v>
      </c>
      <c r="J41" s="109">
        <f t="shared" si="13"/>
        <v>0</v>
      </c>
      <c r="K41" s="111">
        <f t="shared" si="13"/>
        <v>0</v>
      </c>
      <c r="L41" s="108">
        <f t="shared" si="13"/>
        <v>0</v>
      </c>
      <c r="M41" s="108">
        <f t="shared" si="13"/>
        <v>0</v>
      </c>
      <c r="N41" s="108">
        <f t="shared" si="13"/>
        <v>0</v>
      </c>
      <c r="O41" s="109">
        <f t="shared" si="13"/>
        <v>0</v>
      </c>
      <c r="P41" s="63"/>
      <c r="Q41" s="67">
        <f t="shared" si="13"/>
        <v>679</v>
      </c>
      <c r="R41" s="110">
        <f t="shared" si="13"/>
        <v>0</v>
      </c>
      <c r="S41" s="65">
        <f>SUM(S9:S39)</f>
        <v>31</v>
      </c>
      <c r="T41" s="132"/>
      <c r="U41" s="112">
        <f t="shared" si="13"/>
        <v>0</v>
      </c>
      <c r="V41" s="110">
        <f>SUM(V9:V39)</f>
        <v>0</v>
      </c>
      <c r="W41" s="152">
        <f>SUM(W9:W39)</f>
        <v>30506</v>
      </c>
      <c r="X41" s="110">
        <f>SUM(X9:X39)</f>
        <v>0</v>
      </c>
      <c r="Y41" s="116">
        <f>SUM(Y9:Y39)</f>
        <v>0</v>
      </c>
      <c r="Z41" s="131">
        <f>SUM(Z9:Z39)</f>
        <v>0</v>
      </c>
      <c r="AA41">
        <f>MAX(AA9:AA39)</f>
        <v>23</v>
      </c>
      <c r="AB41">
        <f>MAX(AB9:AB39)</f>
        <v>8</v>
      </c>
      <c r="AC41">
        <f>MAX(AC9:AC39)</f>
        <v>8</v>
      </c>
      <c r="AD41">
        <f>MAX(AD9:AD39)</f>
        <v>27</v>
      </c>
      <c r="AE41">
        <f>MAX(AE9:AE39)</f>
        <v>30</v>
      </c>
      <c r="AT41">
        <f t="shared" si="12"/>
        <v>0</v>
      </c>
    </row>
    <row r="42" spans="1:46" ht="12.75">
      <c r="A42" s="69" t="s">
        <v>23</v>
      </c>
      <c r="B42" s="70">
        <f>AVERAGE(B9:B39)</f>
        <v>7.193333333333334</v>
      </c>
      <c r="C42" s="71">
        <f aca="true" t="shared" si="14" ref="C42:U42">AVERAGE(C9:C39)</f>
        <v>6.493333333333334</v>
      </c>
      <c r="D42" s="71">
        <f t="shared" si="14"/>
        <v>14.353333333333332</v>
      </c>
      <c r="E42" s="71">
        <f t="shared" si="14"/>
        <v>3.6700000000000004</v>
      </c>
      <c r="F42" s="72">
        <f t="shared" si="14"/>
        <v>9.011666666666667</v>
      </c>
      <c r="G42" s="73">
        <f t="shared" si="14"/>
        <v>90.26796651298902</v>
      </c>
      <c r="H42" s="73">
        <f>AVERAGE(H9:H39)</f>
        <v>5.655383242379039</v>
      </c>
      <c r="I42" s="74">
        <f t="shared" si="14"/>
        <v>1.2700000000000002</v>
      </c>
      <c r="J42" s="72" t="e">
        <f t="shared" si="14"/>
        <v>#DIV/0!</v>
      </c>
      <c r="K42" s="74" t="e">
        <f t="shared" si="14"/>
        <v>#DIV/0!</v>
      </c>
      <c r="L42" s="71" t="e">
        <f t="shared" si="14"/>
        <v>#DIV/0!</v>
      </c>
      <c r="M42" s="71" t="e">
        <f t="shared" si="14"/>
        <v>#DIV/0!</v>
      </c>
      <c r="N42" s="71" t="e">
        <f t="shared" si="14"/>
        <v>#DIV/0!</v>
      </c>
      <c r="O42" s="72" t="e">
        <f t="shared" si="14"/>
        <v>#DIV/0!</v>
      </c>
      <c r="P42" s="70"/>
      <c r="Q42" s="72">
        <f t="shared" si="14"/>
        <v>22.633333333333333</v>
      </c>
      <c r="R42" s="73" t="e">
        <f t="shared" si="14"/>
        <v>#DIV/0!</v>
      </c>
      <c r="S42" s="73">
        <f>AVERAGE(S9:S39)</f>
        <v>1.2916666666666667</v>
      </c>
      <c r="T42" s="73"/>
      <c r="U42" s="73" t="e">
        <f t="shared" si="14"/>
        <v>#DIV/0!</v>
      </c>
      <c r="V42" s="73" t="e">
        <f>AVERAGE(V9:V39)</f>
        <v>#DIV/0!</v>
      </c>
      <c r="W42" s="117">
        <f>AVERAGE(W9:W39)</f>
        <v>1016.8666666666667</v>
      </c>
      <c r="X42" s="120"/>
      <c r="Y42" s="127"/>
      <c r="Z42" s="123"/>
      <c r="AT42">
        <f t="shared" si="12"/>
        <v>0</v>
      </c>
    </row>
    <row r="43" spans="1:46" ht="12.75">
      <c r="A43" s="69" t="s">
        <v>24</v>
      </c>
      <c r="B43" s="70">
        <f>MAX(B9:B39)</f>
        <v>13.3</v>
      </c>
      <c r="C43" s="71">
        <f aca="true" t="shared" si="15" ref="C43:U43">MAX(C9:C39)</f>
        <v>11.9</v>
      </c>
      <c r="D43" s="71">
        <f t="shared" si="15"/>
        <v>21.5</v>
      </c>
      <c r="E43" s="71">
        <f t="shared" si="15"/>
        <v>9.6</v>
      </c>
      <c r="F43" s="72">
        <f t="shared" si="15"/>
        <v>15.5</v>
      </c>
      <c r="G43" s="73">
        <f t="shared" si="15"/>
        <v>100</v>
      </c>
      <c r="H43" s="73">
        <f>MAX(H9:H39)</f>
        <v>10.637394807257468</v>
      </c>
      <c r="I43" s="74">
        <f t="shared" si="15"/>
        <v>7.6</v>
      </c>
      <c r="J43" s="72">
        <f t="shared" si="15"/>
        <v>0</v>
      </c>
      <c r="K43" s="74">
        <f t="shared" si="15"/>
        <v>0</v>
      </c>
      <c r="L43" s="71">
        <f t="shared" si="15"/>
        <v>0</v>
      </c>
      <c r="M43" s="71">
        <f t="shared" si="15"/>
        <v>0</v>
      </c>
      <c r="N43" s="71">
        <f t="shared" si="15"/>
        <v>0</v>
      </c>
      <c r="O43" s="72">
        <f t="shared" si="15"/>
        <v>0</v>
      </c>
      <c r="P43" s="70"/>
      <c r="Q43" s="67">
        <f t="shared" si="15"/>
        <v>41</v>
      </c>
      <c r="R43" s="73">
        <f t="shared" si="15"/>
        <v>0</v>
      </c>
      <c r="S43" s="73">
        <f>MAX(S9:S39)</f>
        <v>8.9</v>
      </c>
      <c r="T43" s="133"/>
      <c r="U43" s="67">
        <f t="shared" si="15"/>
        <v>0</v>
      </c>
      <c r="V43" s="73">
        <f>MAX(V9:V39)</f>
        <v>0</v>
      </c>
      <c r="W43" s="117">
        <f>MAX(W9:W39)</f>
        <v>1031</v>
      </c>
      <c r="X43" s="120"/>
      <c r="Y43" s="127"/>
      <c r="Z43" s="120"/>
      <c r="AT43">
        <f t="shared" si="12"/>
        <v>0</v>
      </c>
    </row>
    <row r="44" spans="1:46" ht="13.5" thickBot="1">
      <c r="A44" s="78" t="s">
        <v>25</v>
      </c>
      <c r="B44" s="79">
        <f>MIN(B9:B39)</f>
        <v>-1.2</v>
      </c>
      <c r="C44" s="80">
        <f aca="true" t="shared" si="16" ref="C44:U44">MIN(C9:C39)</f>
        <v>-1.4</v>
      </c>
      <c r="D44" s="80">
        <f t="shared" si="16"/>
        <v>10.5</v>
      </c>
      <c r="E44" s="80">
        <f t="shared" si="16"/>
        <v>-2.3</v>
      </c>
      <c r="F44" s="81">
        <f t="shared" si="16"/>
        <v>4.65</v>
      </c>
      <c r="G44" s="82">
        <f t="shared" si="16"/>
        <v>74.03640340589934</v>
      </c>
      <c r="H44" s="82">
        <f>MIN(H9:H39)</f>
        <v>-1.7591970642518635</v>
      </c>
      <c r="I44" s="83">
        <f t="shared" si="16"/>
        <v>-5.4</v>
      </c>
      <c r="J44" s="81">
        <f t="shared" si="16"/>
        <v>0</v>
      </c>
      <c r="K44" s="83">
        <f t="shared" si="16"/>
        <v>0</v>
      </c>
      <c r="L44" s="80">
        <f t="shared" si="16"/>
        <v>0</v>
      </c>
      <c r="M44" s="80">
        <f t="shared" si="16"/>
        <v>0</v>
      </c>
      <c r="N44" s="80">
        <f t="shared" si="16"/>
        <v>0</v>
      </c>
      <c r="O44" s="81">
        <f t="shared" si="16"/>
        <v>0</v>
      </c>
      <c r="P44" s="79"/>
      <c r="Q44" s="113">
        <f t="shared" si="16"/>
        <v>12</v>
      </c>
      <c r="R44" s="82">
        <f t="shared" si="16"/>
        <v>0</v>
      </c>
      <c r="S44" s="82">
        <f>MIN(S9:S39)</f>
        <v>0</v>
      </c>
      <c r="T44" s="134"/>
      <c r="U44" s="113">
        <f t="shared" si="16"/>
        <v>0</v>
      </c>
      <c r="V44" s="82">
        <f>MIN(V9:V39)</f>
        <v>0</v>
      </c>
      <c r="W44" s="118">
        <f>MIN(W9:W39)</f>
        <v>995</v>
      </c>
      <c r="X44" s="121"/>
      <c r="Y44" s="129"/>
      <c r="Z44" s="121"/>
      <c r="AT44">
        <f t="shared" si="12"/>
        <v>0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98"/>
      <c r="Y45" s="130"/>
      <c r="Z45" s="98"/>
      <c r="AT45">
        <f t="shared" si="12"/>
        <v>0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2"/>
        <v>0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2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69</v>
      </c>
    </row>
    <row r="60" spans="2:6" ht="12.75">
      <c r="B60" t="b">
        <f>S9&gt;=0.2</f>
        <v>1</v>
      </c>
      <c r="C60" t="b">
        <f>S9&gt;=1</f>
        <v>1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15</v>
      </c>
      <c r="C61">
        <f>DCOUNTA(S8:S38,1,C59:C60)</f>
        <v>14</v>
      </c>
      <c r="D61">
        <f>DCOUNTA(S8:S38,1,D59:D60)</f>
        <v>8</v>
      </c>
      <c r="F61">
        <f>DCOUNTA(S8:S38,1,F59:F60)</f>
        <v>6</v>
      </c>
    </row>
    <row r="63" spans="2:4" ht="12.75">
      <c r="B63" t="s">
        <v>86</v>
      </c>
      <c r="C63" t="s">
        <v>87</v>
      </c>
      <c r="D63" t="s">
        <v>88</v>
      </c>
    </row>
    <row r="64" spans="2:4" ht="12.75">
      <c r="B64">
        <f>(B61-F61)</f>
        <v>9</v>
      </c>
      <c r="C64">
        <f>(C61-F61)</f>
        <v>8</v>
      </c>
      <c r="D64">
        <f>(D61-F61)</f>
        <v>2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J4" sqref="J4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81" t="s">
        <v>95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111</v>
      </c>
      <c r="I4" s="60" t="s">
        <v>59</v>
      </c>
      <c r="J4" s="60">
        <v>2002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82" t="s">
        <v>60</v>
      </c>
      <c r="H6" s="183"/>
      <c r="I6" s="183"/>
      <c r="J6" s="183"/>
      <c r="K6" s="183"/>
      <c r="L6" s="183"/>
      <c r="M6" s="183"/>
      <c r="N6" s="184"/>
    </row>
    <row r="7" spans="1:25" ht="12.75">
      <c r="A7" s="27" t="s">
        <v>32</v>
      </c>
      <c r="B7" s="3"/>
      <c r="C7" s="22">
        <f>Data1!$D$42</f>
        <v>14.353333333333332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3.6700000000000004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76</v>
      </c>
      <c r="B9" s="3"/>
      <c r="C9" s="22">
        <f>Data1!$F$42</f>
        <v>9.011666666666667</v>
      </c>
      <c r="D9" s="5">
        <v>1.3</v>
      </c>
      <c r="E9" s="3"/>
      <c r="F9" s="40">
        <v>1</v>
      </c>
      <c r="G9" s="86"/>
      <c r="H9" s="87"/>
      <c r="I9" s="87"/>
      <c r="J9" s="87"/>
      <c r="K9" s="87"/>
      <c r="L9" s="87"/>
      <c r="M9" s="88"/>
      <c r="N9" s="89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21.5</v>
      </c>
      <c r="C10" s="5" t="s">
        <v>35</v>
      </c>
      <c r="D10" s="5">
        <f>Data1!$AA$41</f>
        <v>23</v>
      </c>
      <c r="E10" s="3"/>
      <c r="F10" s="40">
        <v>2</v>
      </c>
      <c r="G10" s="90"/>
      <c r="H10" s="84"/>
      <c r="I10" s="84"/>
      <c r="J10" s="84"/>
      <c r="K10" s="84"/>
      <c r="L10" s="84"/>
      <c r="M10" s="85"/>
      <c r="N10" s="91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-2.3</v>
      </c>
      <c r="C11" s="5" t="s">
        <v>35</v>
      </c>
      <c r="D11" s="24">
        <f>Data1!$AB$41</f>
        <v>8</v>
      </c>
      <c r="E11" s="3"/>
      <c r="F11" s="40">
        <v>3</v>
      </c>
      <c r="G11" s="90"/>
      <c r="H11" s="84"/>
      <c r="I11" s="84"/>
      <c r="J11" s="84"/>
      <c r="K11" s="84"/>
      <c r="L11" s="84"/>
      <c r="M11" s="85"/>
      <c r="N11" s="91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-5.4</v>
      </c>
      <c r="C12" s="5" t="s">
        <v>35</v>
      </c>
      <c r="D12" s="24">
        <f>Data1!$AC$41</f>
        <v>8</v>
      </c>
      <c r="E12" s="3"/>
      <c r="F12" s="40">
        <v>4</v>
      </c>
      <c r="G12" s="90"/>
      <c r="H12" s="84"/>
      <c r="I12" s="84"/>
      <c r="J12" s="84"/>
      <c r="K12" s="84"/>
      <c r="L12" s="84"/>
      <c r="M12" s="85"/>
      <c r="N12" s="91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0"/>
      <c r="H13" s="84"/>
      <c r="I13" s="84"/>
      <c r="J13" s="84"/>
      <c r="K13" s="84"/>
      <c r="L13" s="84"/>
      <c r="M13" s="85"/>
      <c r="N13" s="91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0"/>
      <c r="H14" s="84"/>
      <c r="I14" s="84"/>
      <c r="J14" s="84"/>
      <c r="K14" s="84"/>
      <c r="L14" s="84"/>
      <c r="M14" s="85"/>
      <c r="N14" s="91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0"/>
      <c r="H15" s="84"/>
      <c r="I15" s="84"/>
      <c r="J15" s="84"/>
      <c r="K15" s="84"/>
      <c r="L15" s="84"/>
      <c r="M15" s="85"/>
      <c r="N15" s="91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0"/>
      <c r="H16" s="84"/>
      <c r="I16" s="84"/>
      <c r="J16" s="84"/>
      <c r="K16" s="84"/>
      <c r="L16" s="84"/>
      <c r="M16" s="85"/>
      <c r="N16" s="91"/>
    </row>
    <row r="17" spans="1:14" ht="12.75">
      <c r="A17" s="26" t="s">
        <v>40</v>
      </c>
      <c r="B17" s="3" t="s">
        <v>41</v>
      </c>
      <c r="C17" s="21">
        <f>Data1!$S$41</f>
        <v>31</v>
      </c>
      <c r="D17" s="5">
        <v>59</v>
      </c>
      <c r="E17" s="3"/>
      <c r="F17" s="40">
        <v>9</v>
      </c>
      <c r="G17" s="90"/>
      <c r="H17" s="84"/>
      <c r="I17" s="84"/>
      <c r="J17" s="84"/>
      <c r="K17" s="84"/>
      <c r="L17" s="84"/>
      <c r="M17" s="85"/>
      <c r="N17" s="91"/>
    </row>
    <row r="18" spans="1:14" ht="12.75">
      <c r="A18" s="27" t="s">
        <v>42</v>
      </c>
      <c r="B18" s="3"/>
      <c r="C18" s="5">
        <f>Data1!$B$64</f>
        <v>9</v>
      </c>
      <c r="D18" s="5"/>
      <c r="E18" s="3"/>
      <c r="F18" s="40">
        <v>10</v>
      </c>
      <c r="G18" s="90"/>
      <c r="H18" s="84"/>
      <c r="I18" s="84"/>
      <c r="J18" s="84"/>
      <c r="K18" s="84"/>
      <c r="L18" s="84"/>
      <c r="M18" s="85"/>
      <c r="N18" s="91"/>
    </row>
    <row r="19" spans="1:14" ht="12.75">
      <c r="A19" s="27" t="s">
        <v>43</v>
      </c>
      <c r="B19" s="3"/>
      <c r="C19" s="5">
        <f>Data1!$C$64</f>
        <v>8</v>
      </c>
      <c r="D19" s="5"/>
      <c r="E19" s="3"/>
      <c r="F19" s="40">
        <v>11</v>
      </c>
      <c r="G19" s="90"/>
      <c r="H19" s="84"/>
      <c r="I19" s="84"/>
      <c r="J19" s="84"/>
      <c r="K19" s="84"/>
      <c r="L19" s="84"/>
      <c r="M19" s="85"/>
      <c r="N19" s="91"/>
    </row>
    <row r="20" spans="1:14" ht="12.75">
      <c r="A20" s="27" t="s">
        <v>70</v>
      </c>
      <c r="B20" s="3"/>
      <c r="C20" s="5">
        <f>Data1!$D$64</f>
        <v>2</v>
      </c>
      <c r="D20" s="5"/>
      <c r="E20" s="3"/>
      <c r="F20" s="40">
        <v>12</v>
      </c>
      <c r="G20" s="90"/>
      <c r="H20" s="84"/>
      <c r="I20" s="84"/>
      <c r="J20" s="84"/>
      <c r="K20" s="84"/>
      <c r="L20" s="84"/>
      <c r="M20" s="85"/>
      <c r="N20" s="91"/>
    </row>
    <row r="21" spans="1:14" ht="12.75">
      <c r="A21" s="27" t="s">
        <v>44</v>
      </c>
      <c r="B21" s="3" t="s">
        <v>45</v>
      </c>
      <c r="C21" s="5">
        <f>Data1!$S$43</f>
        <v>8.9</v>
      </c>
      <c r="D21" s="5"/>
      <c r="E21" s="3"/>
      <c r="F21" s="40">
        <v>13</v>
      </c>
      <c r="G21" s="90"/>
      <c r="H21" s="84"/>
      <c r="I21" s="84"/>
      <c r="J21" s="84"/>
      <c r="K21" s="84"/>
      <c r="L21" s="84"/>
      <c r="M21" s="85"/>
      <c r="N21" s="91"/>
    </row>
    <row r="22" spans="1:14" ht="12.75">
      <c r="A22" s="27" t="s">
        <v>46</v>
      </c>
      <c r="B22" s="3"/>
      <c r="C22" s="24">
        <f>Data1!$AD$41</f>
        <v>27</v>
      </c>
      <c r="D22" s="5"/>
      <c r="E22" s="3"/>
      <c r="F22" s="40">
        <v>14</v>
      </c>
      <c r="G22" s="90"/>
      <c r="H22" s="84"/>
      <c r="I22" s="84"/>
      <c r="J22" s="84"/>
      <c r="K22" s="84"/>
      <c r="L22" s="84"/>
      <c r="M22" s="85"/>
      <c r="N22" s="91"/>
    </row>
    <row r="23" spans="1:14" ht="12.75">
      <c r="A23" s="27"/>
      <c r="B23" s="3"/>
      <c r="C23" s="5"/>
      <c r="D23" s="5"/>
      <c r="E23" s="3"/>
      <c r="F23" s="40">
        <v>15</v>
      </c>
      <c r="G23" s="90"/>
      <c r="H23" s="84"/>
      <c r="I23" s="84"/>
      <c r="J23" s="84"/>
      <c r="K23" s="84"/>
      <c r="L23" s="84"/>
      <c r="M23" s="85"/>
      <c r="N23" s="91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0"/>
      <c r="H24" s="84"/>
      <c r="I24" s="84"/>
      <c r="J24" s="84"/>
      <c r="K24" s="84"/>
      <c r="L24" s="84"/>
      <c r="M24" s="85"/>
      <c r="N24" s="91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0"/>
      <c r="H25" s="84"/>
      <c r="I25" s="84"/>
      <c r="J25" s="84"/>
      <c r="K25" s="84"/>
      <c r="L25" s="84"/>
      <c r="M25" s="85"/>
      <c r="N25" s="91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0"/>
      <c r="H26" s="84"/>
      <c r="I26" s="84"/>
      <c r="J26" s="84"/>
      <c r="K26" s="84"/>
      <c r="L26" s="84"/>
      <c r="M26" s="85"/>
      <c r="N26" s="91"/>
    </row>
    <row r="27" spans="1:14" ht="12.75">
      <c r="A27" s="27"/>
      <c r="B27" s="3"/>
      <c r="C27" s="22"/>
      <c r="D27" s="5"/>
      <c r="E27" s="5"/>
      <c r="F27" s="40">
        <v>19</v>
      </c>
      <c r="G27" s="90"/>
      <c r="H27" s="84"/>
      <c r="I27" s="84"/>
      <c r="J27" s="84"/>
      <c r="K27" s="84"/>
      <c r="L27" s="84"/>
      <c r="M27" s="85"/>
      <c r="N27" s="91"/>
    </row>
    <row r="28" spans="1:14" ht="12.75">
      <c r="A28" s="27"/>
      <c r="B28" s="3"/>
      <c r="C28" s="5"/>
      <c r="D28" s="5"/>
      <c r="E28" s="5"/>
      <c r="F28" s="40">
        <v>20</v>
      </c>
      <c r="G28" s="90"/>
      <c r="H28" s="84"/>
      <c r="I28" s="84"/>
      <c r="J28" s="84"/>
      <c r="K28" s="84"/>
      <c r="L28" s="84"/>
      <c r="M28" s="85"/>
      <c r="N28" s="91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0"/>
      <c r="H29" s="84"/>
      <c r="I29" s="84"/>
      <c r="J29" s="84"/>
      <c r="K29" s="84"/>
      <c r="L29" s="84"/>
      <c r="M29" s="85"/>
      <c r="N29" s="91"/>
    </row>
    <row r="30" spans="1:14" ht="12.75">
      <c r="A30" s="27" t="s">
        <v>98</v>
      </c>
      <c r="B30" s="3"/>
      <c r="C30" s="5">
        <f>Data1!$Q$43</f>
        <v>41</v>
      </c>
      <c r="D30" s="5"/>
      <c r="E30" s="5"/>
      <c r="F30" s="40">
        <v>22</v>
      </c>
      <c r="G30" s="90"/>
      <c r="H30" s="84"/>
      <c r="I30" s="84"/>
      <c r="J30" s="84"/>
      <c r="K30" s="84"/>
      <c r="L30" s="84"/>
      <c r="M30" s="85"/>
      <c r="N30" s="91"/>
    </row>
    <row r="31" spans="1:14" ht="12.75">
      <c r="A31" s="27" t="s">
        <v>53</v>
      </c>
      <c r="B31" s="3"/>
      <c r="C31" s="5">
        <f>Data1!$AO$9</f>
        <v>1</v>
      </c>
      <c r="D31" s="22"/>
      <c r="E31" s="5"/>
      <c r="F31" s="40">
        <v>23</v>
      </c>
      <c r="G31" s="90"/>
      <c r="H31" s="84"/>
      <c r="I31" s="84"/>
      <c r="J31" s="84"/>
      <c r="K31" s="84"/>
      <c r="L31" s="84"/>
      <c r="M31" s="85"/>
      <c r="N31" s="91"/>
    </row>
    <row r="32" spans="1:14" ht="12.75">
      <c r="A32" s="27"/>
      <c r="B32" s="3"/>
      <c r="C32" s="5"/>
      <c r="D32" s="5"/>
      <c r="E32" s="24"/>
      <c r="F32" s="40">
        <v>24</v>
      </c>
      <c r="G32" s="90"/>
      <c r="H32" s="84"/>
      <c r="I32" s="84"/>
      <c r="J32" s="84"/>
      <c r="K32" s="84"/>
      <c r="L32" s="84"/>
      <c r="M32" s="85"/>
      <c r="N32" s="91"/>
    </row>
    <row r="33" spans="1:14" ht="12.75">
      <c r="A33" s="26" t="s">
        <v>54</v>
      </c>
      <c r="B33" s="3"/>
      <c r="C33" s="5"/>
      <c r="D33" s="3"/>
      <c r="E33" s="3"/>
      <c r="F33" s="40">
        <v>25</v>
      </c>
      <c r="G33" s="90"/>
      <c r="H33" s="84"/>
      <c r="I33" s="84"/>
      <c r="J33" s="84"/>
      <c r="K33" s="84"/>
      <c r="L33" s="84"/>
      <c r="M33" s="85"/>
      <c r="N33" s="91"/>
    </row>
    <row r="34" spans="1:14" ht="12.75">
      <c r="A34" s="27" t="s">
        <v>55</v>
      </c>
      <c r="B34" s="3"/>
      <c r="C34" s="5">
        <f>Data1!$Y$41</f>
        <v>0</v>
      </c>
      <c r="D34" s="3"/>
      <c r="E34" s="3"/>
      <c r="F34" s="40">
        <v>26</v>
      </c>
      <c r="G34" s="90"/>
      <c r="H34" s="84"/>
      <c r="I34" s="84"/>
      <c r="J34" s="84"/>
      <c r="K34" s="84"/>
      <c r="L34" s="84"/>
      <c r="M34" s="85"/>
      <c r="N34" s="91"/>
    </row>
    <row r="35" spans="1:14" ht="12.75">
      <c r="A35" s="27" t="s">
        <v>56</v>
      </c>
      <c r="B35" s="3"/>
      <c r="C35" s="5"/>
      <c r="D35" s="3"/>
      <c r="E35" s="3"/>
      <c r="F35" s="40">
        <v>27</v>
      </c>
      <c r="G35" s="90"/>
      <c r="H35" s="84"/>
      <c r="I35" s="84"/>
      <c r="J35" s="84"/>
      <c r="K35" s="84"/>
      <c r="L35" s="84"/>
      <c r="M35" s="85"/>
      <c r="N35" s="91"/>
    </row>
    <row r="36" spans="1:14" ht="12.75">
      <c r="A36" s="27" t="s">
        <v>57</v>
      </c>
      <c r="B36" s="3"/>
      <c r="C36" s="24"/>
      <c r="D36" s="5"/>
      <c r="E36" s="3"/>
      <c r="F36" s="40">
        <v>28</v>
      </c>
      <c r="G36" s="90"/>
      <c r="H36" s="84"/>
      <c r="I36" s="84"/>
      <c r="J36" s="84"/>
      <c r="K36" s="84"/>
      <c r="L36" s="84"/>
      <c r="M36" s="85"/>
      <c r="N36" s="91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0"/>
      <c r="H37" s="84"/>
      <c r="I37" s="84"/>
      <c r="J37" s="84"/>
      <c r="K37" s="84"/>
      <c r="L37" s="84"/>
      <c r="M37" s="85"/>
      <c r="N37" s="91"/>
    </row>
    <row r="38" spans="1:14" ht="12.75">
      <c r="A38" s="27" t="s">
        <v>58</v>
      </c>
      <c r="B38" s="3"/>
      <c r="C38" s="5">
        <f>Data1!$AL$9</f>
        <v>0</v>
      </c>
      <c r="D38" s="5"/>
      <c r="E38" s="3"/>
      <c r="F38" s="40">
        <v>30</v>
      </c>
      <c r="G38" s="90"/>
      <c r="H38" s="84"/>
      <c r="I38" s="84"/>
      <c r="J38" s="84"/>
      <c r="K38" s="84"/>
      <c r="L38" s="84"/>
      <c r="M38" s="85"/>
      <c r="N38" s="91"/>
    </row>
    <row r="39" spans="1:14" ht="13.5" thickBot="1">
      <c r="A39" s="27" t="s">
        <v>26</v>
      </c>
      <c r="B39" s="3"/>
      <c r="C39" s="5">
        <f>Data1!$AM$9</f>
        <v>6</v>
      </c>
      <c r="D39" s="5"/>
      <c r="E39" s="3"/>
      <c r="F39" s="40">
        <v>31</v>
      </c>
      <c r="G39" s="92"/>
      <c r="H39" s="93"/>
      <c r="I39" s="93"/>
      <c r="J39" s="93"/>
      <c r="K39" s="93"/>
      <c r="L39" s="93"/>
      <c r="M39" s="94"/>
      <c r="N39" s="95"/>
    </row>
    <row r="40" spans="1:14" ht="12.75">
      <c r="A40" s="27" t="s">
        <v>28</v>
      </c>
      <c r="B40" s="3"/>
      <c r="C40" s="5">
        <f>Data1!$AN$9</f>
        <v>13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2009-08-13T10:34:51Z</dcterms:modified>
  <cp:category/>
  <cp:version/>
  <cp:contentType/>
  <cp:contentStatus/>
</cp:coreProperties>
</file>