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<sst xmlns="http://schemas.openxmlformats.org/spreadsheetml/2006/main" count="183" uniqueCount="142">
  <si>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</si>
  <si>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</si>
  <si>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</si>
  <si>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</si>
  <si>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</si>
  <si>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</si>
  <si>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</si>
  <si>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</si>
  <si>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</si>
  <si>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</si>
  <si>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</si>
  <si>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</si>
  <si>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</si>
  <si>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</si>
  <si>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</si>
  <si>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</si>
  <si>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</si>
  <si>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</si>
  <si>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</si>
  <si>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</si>
  <si>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</si>
  <si>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</si>
  <si>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</si>
  <si>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</si>
  <si>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</si>
  <si>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</si>
  <si>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</si>
  <si>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</si>
  <si>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</si>
  <si>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</si>
  <si>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</si>
  <si>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</si>
  <si>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</si>
  <si>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</si>
  <si>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</si>
  <si>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</si>
  <si>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</si>
  <si>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</si>
  <si>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</si>
  <si>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</si>
  <si>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</si>
  <si>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</si>
  <si>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</si>
  <si>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</si>
  <si>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</si>
  <si>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</si>
  <si>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</si>
  <si>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</si>
  <si>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</si>
  <si>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</si>
  <si>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</si>
  <si>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</si>
  <si>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</si>
  <si>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</si>
  <si>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</si>
  <si>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</si>
  <si>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</si>
  <si>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</si>
  <si>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</si>
  <si>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</si>
  <si>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</si>
  <si>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</si>
  <si>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</si>
  <si>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</si>
  <si>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</si>
  <si>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</si>
  <si>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</si>
  <si>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</si>
  <si>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</si>
  <si>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</si>
  <si>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</si>
  <si>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</si>
  <si>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</si>
  <si>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</si>
  <si>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</si>
  <si>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</si>
  <si>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</si>
  <si>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</si>
  <si>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</si>
  <si>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</si>
  <si>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</si>
  <si>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</si>
  <si>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</si>
  <si>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</si>
  <si>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</si>
  <si>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</si>
  <si>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</si>
  <si>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</si>
  <si>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</si>
  <si>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</si>
  <si>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</si>
  <si>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</si>
  <si>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</si>
  <si>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</si>
  <si>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</si>
  <si>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</si>
  <si>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</si>
  <si>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</si>
  <si>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</si>
  <si>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</si>
  <si>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</si>
  <si>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</si>
  <si>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April</t>
  </si>
  <si>
    <t>SE</t>
  </si>
  <si>
    <t>SW</t>
  </si>
  <si>
    <t>NW</t>
  </si>
  <si>
    <t>W</t>
  </si>
  <si>
    <t>A rather wet start, gradually drying up by lunchtime. Some brightness by evening.</t>
  </si>
  <si>
    <t>Generally dry and bright, feeling warm in any sunshine. Little rain overnight.</t>
  </si>
  <si>
    <t>Cloudy and breezy, dry until evening - persistent rain from 1800hrs BST.</t>
  </si>
  <si>
    <t>Brighter start, some sunshine developing, but showers forming widely after lunch.</t>
  </si>
  <si>
    <t>Another day of sunshine and showers. Feeling cool again, especially in any showers.</t>
  </si>
  <si>
    <t>Feeling cold, again with a mix of sunshine and blusery showers.</t>
  </si>
  <si>
    <t>Early ground frost, then more sunshine and showers - but winds much lighter.</t>
  </si>
  <si>
    <t>Another widespread ground frost to begin the day. Bright and cool, light showers pm.</t>
  </si>
  <si>
    <t>A sharp frost to begin the day, and lots of clear skies. Gradually clouding over pm.</t>
  </si>
  <si>
    <t>N</t>
  </si>
  <si>
    <t>tr</t>
  </si>
  <si>
    <t>Much milder start, but temps not really rising thereafter. Cloudy with odd spots of rain.</t>
  </si>
  <si>
    <t xml:space="preserve">Still quite cloudy, but much of it thinner, allowing some brightness. </t>
  </si>
  <si>
    <t>A mostly cloudy day, but a few sunny intervals. Feeling warm in any sunshine.</t>
  </si>
  <si>
    <t>Clear start, and remaining sunny throughout the day, with patchy cloud. Warm.</t>
  </si>
  <si>
    <t>Temperatures reaching similar values, but rather more cloud than yesterday. Some sun.</t>
  </si>
  <si>
    <t>Cloudier and breezy, feeling cool. Brighter and warmer later, and a little rain late in night.</t>
  </si>
  <si>
    <t>Rain clearing in the morning, then mostly cloudy. Further showers from 1600hrs.</t>
  </si>
  <si>
    <t>Bright spells and patchy cloud. A few light showers, then rain by evening.</t>
  </si>
  <si>
    <t>Cloudy for most of the day and feeling cold in the wind. A few light showers.</t>
  </si>
  <si>
    <t>S</t>
  </si>
  <si>
    <t>A bright start with a ground frost, then mostly bright with patchy cloud.</t>
  </si>
  <si>
    <t>Another cold start with more ground frost. Becoming cloudy with light rain overnight.</t>
  </si>
  <si>
    <t>Cloudy for the most part, though some brightness am. Rain setting in by afternoon.</t>
  </si>
  <si>
    <t>Calm</t>
  </si>
  <si>
    <t>One or two light showers in the morning, but becoming brighter and quite warm.</t>
  </si>
  <si>
    <t>A frosty start, but suuny. Lots of sunshine throughout and becoming warm.</t>
  </si>
  <si>
    <t>Another day of long sunny spells and only patchy cloud. Becoming very warm.</t>
  </si>
  <si>
    <t>A sunny and very warm daya again; slightly more clous at times, light winds.</t>
  </si>
  <si>
    <t>Warm again, though slightly cooler. Hazy sun, with showers by later in afternoon.</t>
  </si>
  <si>
    <t>NE</t>
  </si>
  <si>
    <t>Very much cooler, cloudy with a few light showers. Becoming breezy.</t>
  </si>
  <si>
    <t>A wet start, then drying up for a time. More heavy rain from 1530hrs, continuing overnight.</t>
  </si>
  <si>
    <t>Cloudy and dull with outbreaks of light showery rain. Breezy and cold.</t>
  </si>
  <si>
    <t>Cloudy again with light drizzle at times. Feeling less cold, but a cool wind throughout.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</si>
</sst>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13.9</c:v>
                </c:pt>
                <c:pt idx="1">
                  <c:v>15</c:v>
                </c:pt>
                <c:pt idx="2">
                  <c:v>13.9</c:v>
                </c:pt>
                <c:pt idx="3">
                  <c:v>11.8</c:v>
                </c:pt>
                <c:pt idx="4">
                  <c:v>11.4</c:v>
                </c:pt>
                <c:pt idx="5">
                  <c:v>9.3</c:v>
                </c:pt>
                <c:pt idx="6">
                  <c:v>11.5</c:v>
                </c:pt>
                <c:pt idx="7">
                  <c:v>10.1</c:v>
                </c:pt>
                <c:pt idx="8">
                  <c:v>14.2</c:v>
                </c:pt>
                <c:pt idx="9">
                  <c:v>10.8</c:v>
                </c:pt>
                <c:pt idx="10">
                  <c:v>14</c:v>
                </c:pt>
                <c:pt idx="11">
                  <c:v>15.1</c:v>
                </c:pt>
                <c:pt idx="12">
                  <c:v>16.1</c:v>
                </c:pt>
                <c:pt idx="13">
                  <c:v>16.3</c:v>
                </c:pt>
                <c:pt idx="14">
                  <c:v>14.7</c:v>
                </c:pt>
                <c:pt idx="15">
                  <c:v>14.2</c:v>
                </c:pt>
                <c:pt idx="16">
                  <c:v>13.3</c:v>
                </c:pt>
                <c:pt idx="17">
                  <c:v>10.5</c:v>
                </c:pt>
                <c:pt idx="18">
                  <c:v>13.1</c:v>
                </c:pt>
                <c:pt idx="19">
                  <c:v>13.5</c:v>
                </c:pt>
                <c:pt idx="20">
                  <c:v>15.5</c:v>
                </c:pt>
                <c:pt idx="21">
                  <c:v>16</c:v>
                </c:pt>
                <c:pt idx="22">
                  <c:v>19.1</c:v>
                </c:pt>
                <c:pt idx="23">
                  <c:v>21.9</c:v>
                </c:pt>
                <c:pt idx="24">
                  <c:v>22.2</c:v>
                </c:pt>
                <c:pt idx="25">
                  <c:v>20.9</c:v>
                </c:pt>
                <c:pt idx="26">
                  <c:v>11.6</c:v>
                </c:pt>
                <c:pt idx="27">
                  <c:v>12.5</c:v>
                </c:pt>
                <c:pt idx="28">
                  <c:v>9.2</c:v>
                </c:pt>
                <c:pt idx="2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5.6</c:v>
                </c:pt>
                <c:pt idx="1">
                  <c:v>7.5</c:v>
                </c:pt>
                <c:pt idx="2">
                  <c:v>5.5</c:v>
                </c:pt>
                <c:pt idx="3">
                  <c:v>5.5</c:v>
                </c:pt>
                <c:pt idx="4">
                  <c:v>4.3</c:v>
                </c:pt>
                <c:pt idx="5">
                  <c:v>4</c:v>
                </c:pt>
                <c:pt idx="6">
                  <c:v>2.1</c:v>
                </c:pt>
                <c:pt idx="7">
                  <c:v>1.9</c:v>
                </c:pt>
                <c:pt idx="8">
                  <c:v>-2.6</c:v>
                </c:pt>
                <c:pt idx="9">
                  <c:v>8.3</c:v>
                </c:pt>
                <c:pt idx="10">
                  <c:v>4.7</c:v>
                </c:pt>
                <c:pt idx="11">
                  <c:v>7.6</c:v>
                </c:pt>
                <c:pt idx="12">
                  <c:v>5.8</c:v>
                </c:pt>
                <c:pt idx="13">
                  <c:v>8.1</c:v>
                </c:pt>
                <c:pt idx="14">
                  <c:v>3.8</c:v>
                </c:pt>
                <c:pt idx="15">
                  <c:v>6.1</c:v>
                </c:pt>
                <c:pt idx="16">
                  <c:v>7.6</c:v>
                </c:pt>
                <c:pt idx="17">
                  <c:v>6.1</c:v>
                </c:pt>
                <c:pt idx="18">
                  <c:v>1.7</c:v>
                </c:pt>
                <c:pt idx="19">
                  <c:v>1.6</c:v>
                </c:pt>
                <c:pt idx="20">
                  <c:v>2.7</c:v>
                </c:pt>
                <c:pt idx="21">
                  <c:v>5.9</c:v>
                </c:pt>
                <c:pt idx="22">
                  <c:v>-0.1</c:v>
                </c:pt>
                <c:pt idx="23">
                  <c:v>5</c:v>
                </c:pt>
                <c:pt idx="24">
                  <c:v>7.7</c:v>
                </c:pt>
                <c:pt idx="25">
                  <c:v>9.7</c:v>
                </c:pt>
                <c:pt idx="26">
                  <c:v>9.2</c:v>
                </c:pt>
                <c:pt idx="27">
                  <c:v>8.8</c:v>
                </c:pt>
                <c:pt idx="28">
                  <c:v>5.8</c:v>
                </c:pt>
                <c:pt idx="29">
                  <c:v>5.7</c:v>
                </c:pt>
              </c:numCache>
            </c:numRef>
          </c:val>
          <c:smooth val="0"/>
        </c:ser>
        <c:marker val="1"/>
        <c:axId val="34790745"/>
        <c:axId val="46805914"/>
      </c:lineChart>
      <c:catAx>
        <c:axId val="3479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05914"/>
        <c:crosses val="autoZero"/>
        <c:auto val="1"/>
        <c:lblOffset val="100"/>
        <c:noMultiLvlLbl val="0"/>
      </c:catAx>
      <c:valAx>
        <c:axId val="46805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4790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5.2</c:v>
                </c:pt>
                <c:pt idx="1">
                  <c:v>0.7</c:v>
                </c:pt>
                <c:pt idx="2">
                  <c:v>17.6</c:v>
                </c:pt>
                <c:pt idx="3">
                  <c:v>3.2</c:v>
                </c:pt>
                <c:pt idx="4">
                  <c:v>1</c:v>
                </c:pt>
                <c:pt idx="5">
                  <c:v>1.4</c:v>
                </c:pt>
                <c:pt idx="6">
                  <c:v>2.2</c:v>
                </c:pt>
                <c:pt idx="7">
                  <c:v>0.5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1.3</c:v>
                </c:pt>
                <c:pt idx="15">
                  <c:v>2.1</c:v>
                </c:pt>
                <c:pt idx="16">
                  <c:v>7.1</c:v>
                </c:pt>
                <c:pt idx="17">
                  <c:v>0.6</c:v>
                </c:pt>
                <c:pt idx="18">
                  <c:v>0</c:v>
                </c:pt>
                <c:pt idx="19">
                  <c:v>0.5</c:v>
                </c:pt>
                <c:pt idx="20">
                  <c:v>4.5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10.8</c:v>
                </c:pt>
                <c:pt idx="26">
                  <c:v>0.5</c:v>
                </c:pt>
                <c:pt idx="27">
                  <c:v>23.1</c:v>
                </c:pt>
                <c:pt idx="28">
                  <c:v>0.6</c:v>
                </c:pt>
                <c:pt idx="29">
                  <c:v>0</c:v>
                </c:pt>
              </c:numCache>
            </c:numRef>
          </c:val>
        </c:ser>
        <c:axId val="22485531"/>
        <c:axId val="52273372"/>
      </c:barChart>
      <c:catAx>
        <c:axId val="22485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73372"/>
        <c:crosses val="autoZero"/>
        <c:auto val="1"/>
        <c:lblOffset val="100"/>
        <c:noMultiLvlLbl val="0"/>
      </c:catAx>
      <c:valAx>
        <c:axId val="52273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2485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2325981"/>
        <c:axId val="66834206"/>
      </c:barChart>
      <c:catAx>
        <c:axId val="42325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34206"/>
        <c:crosses val="autoZero"/>
        <c:auto val="1"/>
        <c:lblOffset val="100"/>
        <c:noMultiLvlLbl val="0"/>
      </c:catAx>
      <c:valAx>
        <c:axId val="6683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2325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3.8</c:v>
                </c:pt>
                <c:pt idx="1">
                  <c:v>6.8</c:v>
                </c:pt>
                <c:pt idx="2">
                  <c:v>1.1</c:v>
                </c:pt>
                <c:pt idx="3">
                  <c:v>3.5</c:v>
                </c:pt>
                <c:pt idx="4">
                  <c:v>2.3</c:v>
                </c:pt>
                <c:pt idx="5">
                  <c:v>1.7</c:v>
                </c:pt>
                <c:pt idx="6">
                  <c:v>-0.9</c:v>
                </c:pt>
                <c:pt idx="7">
                  <c:v>-2</c:v>
                </c:pt>
                <c:pt idx="8">
                  <c:v>-5.9</c:v>
                </c:pt>
                <c:pt idx="9">
                  <c:v>8.1</c:v>
                </c:pt>
                <c:pt idx="10">
                  <c:v>0.1</c:v>
                </c:pt>
                <c:pt idx="11">
                  <c:v>4.3</c:v>
                </c:pt>
                <c:pt idx="12">
                  <c:v>2.3</c:v>
                </c:pt>
                <c:pt idx="13">
                  <c:v>3.7</c:v>
                </c:pt>
                <c:pt idx="14">
                  <c:v>-0.3</c:v>
                </c:pt>
                <c:pt idx="15">
                  <c:v>3</c:v>
                </c:pt>
                <c:pt idx="16">
                  <c:v>6.3</c:v>
                </c:pt>
                <c:pt idx="17">
                  <c:v>5.8</c:v>
                </c:pt>
                <c:pt idx="18">
                  <c:v>-0.5</c:v>
                </c:pt>
                <c:pt idx="19">
                  <c:v>-2.2</c:v>
                </c:pt>
                <c:pt idx="20">
                  <c:v>0.1</c:v>
                </c:pt>
                <c:pt idx="21">
                  <c:v>3.2</c:v>
                </c:pt>
                <c:pt idx="22">
                  <c:v>-3.4</c:v>
                </c:pt>
                <c:pt idx="23">
                  <c:v>1.5</c:v>
                </c:pt>
                <c:pt idx="24">
                  <c:v>4.6</c:v>
                </c:pt>
                <c:pt idx="25">
                  <c:v>5.5</c:v>
                </c:pt>
                <c:pt idx="26">
                  <c:v>8.3</c:v>
                </c:pt>
                <c:pt idx="27">
                  <c:v>8.3</c:v>
                </c:pt>
                <c:pt idx="28">
                  <c:v>5.6</c:v>
                </c:pt>
                <c:pt idx="29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9256095"/>
        <c:axId val="47529568"/>
      </c:lineChart>
      <c:catAx>
        <c:axId val="49256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29568"/>
        <c:crosses val="autoZero"/>
        <c:auto val="1"/>
        <c:lblOffset val="100"/>
        <c:noMultiLvlLbl val="0"/>
      </c:catAx>
      <c:valAx>
        <c:axId val="47529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9256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7.9</c:v>
                </c:pt>
                <c:pt idx="1">
                  <c:v>9.1</c:v>
                </c:pt>
                <c:pt idx="2">
                  <c:v>10.7</c:v>
                </c:pt>
                <c:pt idx="3">
                  <c:v>8.8</c:v>
                </c:pt>
                <c:pt idx="4">
                  <c:v>6.6</c:v>
                </c:pt>
                <c:pt idx="5">
                  <c:v>7.9</c:v>
                </c:pt>
                <c:pt idx="6">
                  <c:v>6.2</c:v>
                </c:pt>
                <c:pt idx="7">
                  <c:v>9</c:v>
                </c:pt>
                <c:pt idx="8">
                  <c:v>4.3</c:v>
                </c:pt>
                <c:pt idx="9">
                  <c:v>11</c:v>
                </c:pt>
                <c:pt idx="10">
                  <c:v>9.3</c:v>
                </c:pt>
                <c:pt idx="11">
                  <c:v>12.7</c:v>
                </c:pt>
                <c:pt idx="12">
                  <c:v>8.3</c:v>
                </c:pt>
                <c:pt idx="13">
                  <c:v>8</c:v>
                </c:pt>
                <c:pt idx="14">
                  <c:v>11.5</c:v>
                </c:pt>
                <c:pt idx="15">
                  <c:v>10.5</c:v>
                </c:pt>
                <c:pt idx="16">
                  <c:v>11.8</c:v>
                </c:pt>
                <c:pt idx="17">
                  <c:v>9.9</c:v>
                </c:pt>
                <c:pt idx="18">
                  <c:v>5</c:v>
                </c:pt>
                <c:pt idx="19">
                  <c:v>5</c:v>
                </c:pt>
                <c:pt idx="20">
                  <c:v>11.6</c:v>
                </c:pt>
                <c:pt idx="21">
                  <c:v>11</c:v>
                </c:pt>
                <c:pt idx="22">
                  <c:v>9.2</c:v>
                </c:pt>
                <c:pt idx="23">
                  <c:v>12</c:v>
                </c:pt>
                <c:pt idx="24">
                  <c:v>15.2</c:v>
                </c:pt>
                <c:pt idx="25">
                  <c:v>12.8</c:v>
                </c:pt>
                <c:pt idx="26">
                  <c:v>11.2</c:v>
                </c:pt>
                <c:pt idx="27">
                  <c:v>10</c:v>
                </c:pt>
                <c:pt idx="28">
                  <c:v>8.2</c:v>
                </c:pt>
                <c:pt idx="29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8</c:v>
                </c:pt>
                <c:pt idx="1">
                  <c:v>8.9</c:v>
                </c:pt>
                <c:pt idx="2">
                  <c:v>11.1</c:v>
                </c:pt>
                <c:pt idx="3">
                  <c:v>8.1</c:v>
                </c:pt>
                <c:pt idx="4">
                  <c:v>6.7</c:v>
                </c:pt>
                <c:pt idx="5">
                  <c:v>7.3</c:v>
                </c:pt>
                <c:pt idx="6">
                  <c:v>6.8</c:v>
                </c:pt>
                <c:pt idx="7">
                  <c:v>8.3</c:v>
                </c:pt>
                <c:pt idx="8">
                  <c:v>5.1</c:v>
                </c:pt>
                <c:pt idx="9">
                  <c:v>10</c:v>
                </c:pt>
                <c:pt idx="10">
                  <c:v>9</c:v>
                </c:pt>
                <c:pt idx="11">
                  <c:v>11.7</c:v>
                </c:pt>
                <c:pt idx="12">
                  <c:v>9.3</c:v>
                </c:pt>
                <c:pt idx="13">
                  <c:v>11.9</c:v>
                </c:pt>
                <c:pt idx="14">
                  <c:v>10.2</c:v>
                </c:pt>
                <c:pt idx="15">
                  <c:v>10</c:v>
                </c:pt>
                <c:pt idx="16">
                  <c:v>11.3</c:v>
                </c:pt>
                <c:pt idx="17">
                  <c:v>9.2</c:v>
                </c:pt>
                <c:pt idx="18">
                  <c:v>5.6</c:v>
                </c:pt>
                <c:pt idx="19">
                  <c:v>5.7</c:v>
                </c:pt>
                <c:pt idx="20">
                  <c:v>10.9</c:v>
                </c:pt>
                <c:pt idx="21">
                  <c:v>12.8</c:v>
                </c:pt>
                <c:pt idx="22">
                  <c:v>12.6</c:v>
                </c:pt>
                <c:pt idx="23">
                  <c:v>15</c:v>
                </c:pt>
                <c:pt idx="24">
                  <c:v>15.5</c:v>
                </c:pt>
                <c:pt idx="25">
                  <c:v>12.6</c:v>
                </c:pt>
                <c:pt idx="26">
                  <c:v>11.3</c:v>
                </c:pt>
                <c:pt idx="27">
                  <c:v>10.1</c:v>
                </c:pt>
                <c:pt idx="28">
                  <c:v>8.8</c:v>
                </c:pt>
                <c:pt idx="29">
                  <c:v>9</c:v>
                </c:pt>
              </c:numCache>
            </c:numRef>
          </c:val>
          <c:smooth val="0"/>
        </c:ser>
        <c:marker val="1"/>
        <c:axId val="2414177"/>
        <c:axId val="22703778"/>
      </c:lineChart>
      <c:catAx>
        <c:axId val="2414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03778"/>
        <c:crosses val="autoZero"/>
        <c:auto val="1"/>
        <c:lblOffset val="100"/>
        <c:noMultiLvlLbl val="0"/>
      </c:catAx>
      <c:valAx>
        <c:axId val="22703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14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7.2</c:v>
                </c:pt>
                <c:pt idx="1">
                  <c:v>9</c:v>
                </c:pt>
                <c:pt idx="2">
                  <c:v>9</c:v>
                </c:pt>
                <c:pt idx="3">
                  <c:v>7.9</c:v>
                </c:pt>
                <c:pt idx="4">
                  <c:v>6.8</c:v>
                </c:pt>
                <c:pt idx="5">
                  <c:v>7.1</c:v>
                </c:pt>
                <c:pt idx="6">
                  <c:v>6.6</c:v>
                </c:pt>
                <c:pt idx="7">
                  <c:v>7.2</c:v>
                </c:pt>
                <c:pt idx="8">
                  <c:v>5.1</c:v>
                </c:pt>
                <c:pt idx="9">
                  <c:v>8.9</c:v>
                </c:pt>
                <c:pt idx="10">
                  <c:v>8.1</c:v>
                </c:pt>
                <c:pt idx="11">
                  <c:v>9.4</c:v>
                </c:pt>
                <c:pt idx="12">
                  <c:v>8.3</c:v>
                </c:pt>
                <c:pt idx="13">
                  <c:v>10.2</c:v>
                </c:pt>
                <c:pt idx="14">
                  <c:v>9.2</c:v>
                </c:pt>
                <c:pt idx="15">
                  <c:v>9.3</c:v>
                </c:pt>
                <c:pt idx="16">
                  <c:v>10.1</c:v>
                </c:pt>
                <c:pt idx="17">
                  <c:v>9.1</c:v>
                </c:pt>
                <c:pt idx="18">
                  <c:v>6.6</c:v>
                </c:pt>
                <c:pt idx="19">
                  <c:v>7</c:v>
                </c:pt>
                <c:pt idx="20">
                  <c:v>10</c:v>
                </c:pt>
                <c:pt idx="21">
                  <c:v>9.6</c:v>
                </c:pt>
                <c:pt idx="22">
                  <c:v>8.6</c:v>
                </c:pt>
                <c:pt idx="23">
                  <c:v>10.6</c:v>
                </c:pt>
                <c:pt idx="24">
                  <c:v>12.3</c:v>
                </c:pt>
                <c:pt idx="25">
                  <c:v>11.8</c:v>
                </c:pt>
                <c:pt idx="26">
                  <c:v>11.7</c:v>
                </c:pt>
                <c:pt idx="27">
                  <c:v>10.7</c:v>
                </c:pt>
                <c:pt idx="28">
                  <c:v>9.3</c:v>
                </c:pt>
                <c:pt idx="29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66459427"/>
        <c:axId val="24895460"/>
      </c:lineChart>
      <c:catAx>
        <c:axId val="66459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95460"/>
        <c:crosses val="autoZero"/>
        <c:auto val="1"/>
        <c:lblOffset val="100"/>
        <c:noMultiLvlLbl val="0"/>
      </c:catAx>
      <c:valAx>
        <c:axId val="2489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6459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1007.351046541668</c:v>
                </c:pt>
                <c:pt idx="1">
                  <c:v>1006.340664348547</c:v>
                </c:pt>
                <c:pt idx="2">
                  <c:v>1008.2150599913425</c:v>
                </c:pt>
                <c:pt idx="3">
                  <c:v>1013.3466254462917</c:v>
                </c:pt>
                <c:pt idx="4">
                  <c:v>1009.3978838898831</c:v>
                </c:pt>
                <c:pt idx="5">
                  <c:v>1008.398678670011</c:v>
                </c:pt>
                <c:pt idx="6">
                  <c:v>1014.4724905384222</c:v>
                </c:pt>
                <c:pt idx="7">
                  <c:v>1020.5161516480612</c:v>
                </c:pt>
                <c:pt idx="8">
                  <c:v>1020.584596455118</c:v>
                </c:pt>
                <c:pt idx="9">
                  <c:v>1019.3863390912279</c:v>
                </c:pt>
                <c:pt idx="10">
                  <c:v>1022.4955004075935</c:v>
                </c:pt>
                <c:pt idx="11">
                  <c:v>1025.8868453944779</c:v>
                </c:pt>
                <c:pt idx="12">
                  <c:v>1024.3861643974099</c:v>
                </c:pt>
                <c:pt idx="13">
                  <c:v>1019.3422606314421</c:v>
                </c:pt>
                <c:pt idx="14">
                  <c:v>1014.3532561621489</c:v>
                </c:pt>
                <c:pt idx="15">
                  <c:v>1013.3835830108092</c:v>
                </c:pt>
                <c:pt idx="16">
                  <c:v>1006.2780739008452</c:v>
                </c:pt>
                <c:pt idx="17">
                  <c:v>983.1199997356578</c:v>
                </c:pt>
                <c:pt idx="18">
                  <c:v>991.2955732235866</c:v>
                </c:pt>
                <c:pt idx="19">
                  <c:v>1002.4869665429644</c:v>
                </c:pt>
                <c:pt idx="20">
                  <c:v>1004.1633500689778</c:v>
                </c:pt>
                <c:pt idx="21">
                  <c:v>1014.254743922467</c:v>
                </c:pt>
                <c:pt idx="22">
                  <c:v>1023.8810430145709</c:v>
                </c:pt>
                <c:pt idx="23">
                  <c:v>1026.2902768050674</c:v>
                </c:pt>
                <c:pt idx="24">
                  <c:v>1026.7809699538573</c:v>
                </c:pt>
                <c:pt idx="25">
                  <c:v>1021.2972103355372</c:v>
                </c:pt>
                <c:pt idx="26">
                  <c:v>1016.886427089559</c:v>
                </c:pt>
                <c:pt idx="27">
                  <c:v>1014.3791061030824</c:v>
                </c:pt>
                <c:pt idx="28">
                  <c:v>1008.4174042543383</c:v>
                </c:pt>
                <c:pt idx="29">
                  <c:v>1006.3629374911696</c:v>
                </c:pt>
              </c:numCache>
            </c:numRef>
          </c:val>
        </c:ser>
        <c:axId val="7592165"/>
        <c:axId val="23728678"/>
      </c:barChart>
      <c:catAx>
        <c:axId val="7592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28678"/>
        <c:crosses val="autoZero"/>
        <c:auto val="1"/>
        <c:lblOffset val="100"/>
        <c:noMultiLvlLbl val="0"/>
      </c:catAx>
      <c:valAx>
        <c:axId val="2372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7592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6.165546210477194</c:v>
                </c:pt>
                <c:pt idx="1">
                  <c:v>6.61556696641879</c:v>
                </c:pt>
                <c:pt idx="2">
                  <c:v>8.26155143002497</c:v>
                </c:pt>
                <c:pt idx="3">
                  <c:v>8.053264098418632</c:v>
                </c:pt>
                <c:pt idx="4">
                  <c:v>3.4673533355799973</c:v>
                </c:pt>
                <c:pt idx="5">
                  <c:v>3.1266744107018702</c:v>
                </c:pt>
                <c:pt idx="6">
                  <c:v>3.5632576875713426</c:v>
                </c:pt>
                <c:pt idx="7">
                  <c:v>2.8288494941882103</c:v>
                </c:pt>
                <c:pt idx="8">
                  <c:v>3.1637066223787795</c:v>
                </c:pt>
                <c:pt idx="9">
                  <c:v>7.385473145189249</c:v>
                </c:pt>
                <c:pt idx="10">
                  <c:v>6.48097147067852</c:v>
                </c:pt>
                <c:pt idx="11">
                  <c:v>8.699117304581074</c:v>
                </c:pt>
                <c:pt idx="12">
                  <c:v>6.200173630149981</c:v>
                </c:pt>
                <c:pt idx="13">
                  <c:v>7.5943428066115795</c:v>
                </c:pt>
                <c:pt idx="14">
                  <c:v>7.065731151191311</c:v>
                </c:pt>
                <c:pt idx="15">
                  <c:v>7.44357875455782</c:v>
                </c:pt>
                <c:pt idx="16">
                  <c:v>7.733228009202817</c:v>
                </c:pt>
                <c:pt idx="17">
                  <c:v>6.545374280991685</c:v>
                </c:pt>
                <c:pt idx="18">
                  <c:v>3.244545627588718</c:v>
                </c:pt>
                <c:pt idx="19">
                  <c:v>1.3981043343774175</c:v>
                </c:pt>
                <c:pt idx="20">
                  <c:v>10.854309404215018</c:v>
                </c:pt>
                <c:pt idx="21">
                  <c:v>8.710373726551573</c:v>
                </c:pt>
                <c:pt idx="22">
                  <c:v>7.594580357835966</c:v>
                </c:pt>
                <c:pt idx="23">
                  <c:v>11.155913842344761</c:v>
                </c:pt>
                <c:pt idx="24">
                  <c:v>12.375350430650593</c:v>
                </c:pt>
                <c:pt idx="25">
                  <c:v>10.218559833299713</c:v>
                </c:pt>
                <c:pt idx="26">
                  <c:v>8.373244813685908</c:v>
                </c:pt>
                <c:pt idx="27">
                  <c:v>7.856997319450041</c:v>
                </c:pt>
                <c:pt idx="28">
                  <c:v>5.522839760845713</c:v>
                </c:pt>
                <c:pt idx="29">
                  <c:v>5.99347833160985</c:v>
                </c:pt>
              </c:numCache>
            </c:numRef>
          </c:val>
          <c:smooth val="0"/>
        </c:ser>
        <c:marker val="1"/>
        <c:axId val="65969063"/>
        <c:axId val="60130664"/>
      </c:lineChart>
      <c:catAx>
        <c:axId val="65969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30664"/>
        <c:crosses val="autoZero"/>
        <c:auto val="1"/>
        <c:lblOffset val="100"/>
        <c:noMultiLvlLbl val="0"/>
      </c:catAx>
      <c:valAx>
        <c:axId val="60130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969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75b441b-14a2-49d4-8236-c2a66d32583e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a79db38-a7aa-441f-88d4-eae177b69b16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0.03525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47650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400b751-84b8-478e-ba8e-4b91f9ea4a92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64868f4-2c11-4b19-8b99-581ee75fa8a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21d9c04-bc2a-4496-8606-aea84209219b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def468b-0ec2-434c-bee9-532d5c1e8823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3bb3946-b071-44e7-93ed-412bd25e8f6b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99efceb-3bbb-4f6c-b678-b60bad24e326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3a15449-9001-40ea-8784-f26cd989ca22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R4" sqref="R4"/>
      <selection pane="bottomLeft" activeCell="W39" sqref="W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102</v>
      </c>
      <c r="R4" s="60">
        <v>2004</v>
      </c>
      <c r="S4" s="7"/>
      <c r="T4" s="7"/>
      <c r="U4" s="60"/>
      <c r="V4" s="18"/>
      <c r="W4" s="102"/>
      <c r="X4" s="99"/>
      <c r="Y4" s="147" t="s">
        <v>96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89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4" t="s">
        <v>65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5" t="s">
        <v>67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5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29" t="s">
        <v>90</v>
      </c>
      <c r="Q8" s="10" t="s">
        <v>97</v>
      </c>
      <c r="R8" s="10" t="s">
        <v>12</v>
      </c>
      <c r="S8" s="33" t="s">
        <v>20</v>
      </c>
      <c r="T8" s="33" t="s">
        <v>99</v>
      </c>
      <c r="U8" s="33" t="s">
        <v>21</v>
      </c>
      <c r="V8" s="33" t="s">
        <v>68</v>
      </c>
      <c r="W8" s="106" t="s">
        <v>68</v>
      </c>
      <c r="X8" s="146"/>
      <c r="Y8" s="149"/>
      <c r="Z8" s="13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63">
        <v>1</v>
      </c>
      <c r="B9" s="64">
        <v>7.7</v>
      </c>
      <c r="C9" s="65">
        <v>7</v>
      </c>
      <c r="D9" s="65">
        <v>13.9</v>
      </c>
      <c r="E9" s="65">
        <v>5.6</v>
      </c>
      <c r="F9" s="66">
        <f aca="true" t="shared" si="0" ref="F9:F38">AVERAGE(D9:E9)</f>
        <v>9.75</v>
      </c>
      <c r="G9" s="67">
        <f>100*(AI9/AG9)</f>
        <v>89.99792527822774</v>
      </c>
      <c r="H9" s="67">
        <f aca="true" t="shared" si="1" ref="H9:H38">AJ9</f>
        <v>6.165546210477194</v>
      </c>
      <c r="I9" s="68">
        <v>3.8</v>
      </c>
      <c r="J9" s="66"/>
      <c r="K9" s="68">
        <v>7.9</v>
      </c>
      <c r="L9" s="65">
        <v>8</v>
      </c>
      <c r="M9" s="65">
        <v>7.2</v>
      </c>
      <c r="N9" s="65"/>
      <c r="O9" s="66"/>
      <c r="P9" s="69" t="s">
        <v>103</v>
      </c>
      <c r="Q9" s="70">
        <v>22</v>
      </c>
      <c r="R9" s="67"/>
      <c r="S9" s="67">
        <v>5.2</v>
      </c>
      <c r="T9" s="67"/>
      <c r="U9" s="71"/>
      <c r="V9" s="64">
        <v>997</v>
      </c>
      <c r="W9" s="121">
        <f aca="true" t="shared" si="2" ref="W9:W38">V9+AT17</f>
        <v>1007.351046541668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10.5055132003167</v>
      </c>
      <c r="AH9">
        <f aca="true" t="shared" si="5" ref="AH9:AH39">IF(V9&gt;=0,6.107*EXP(17.38*(C9/(239+C9))),6.107*EXP(22.44*(C9/(272.4+C9))))</f>
        <v>10.014043920115377</v>
      </c>
      <c r="AI9">
        <f aca="true" t="shared" si="6" ref="AI9:AI39">IF(C9&gt;=0,AH9-(0.000799*1000*(B9-C9)),AH9-(0.00072*1000*(B9-C9)))</f>
        <v>9.454743920115376</v>
      </c>
      <c r="AJ9">
        <f>239*LN(AI9/6.107)/(17.38-LN(AI9/6.107))</f>
        <v>6.165546210477194</v>
      </c>
      <c r="AL9">
        <f>COUNTIF(U9:U39,"&lt;1")</f>
        <v>0</v>
      </c>
      <c r="AM9">
        <f>COUNTIF(E9:E39,"&lt;0")</f>
        <v>2</v>
      </c>
      <c r="AN9">
        <f>COUNTIF(I9:I39,"&lt;0")</f>
        <v>7</v>
      </c>
      <c r="AO9">
        <f>COUNTIF(Q9:Q39,"&gt;=39")</f>
        <v>1</v>
      </c>
    </row>
    <row r="10" spans="1:36" ht="12.75">
      <c r="A10" s="72">
        <v>2</v>
      </c>
      <c r="B10" s="73">
        <v>7.7</v>
      </c>
      <c r="C10" s="74">
        <v>7.2</v>
      </c>
      <c r="D10" s="74">
        <v>15</v>
      </c>
      <c r="E10" s="74">
        <v>7.5</v>
      </c>
      <c r="F10" s="75">
        <f t="shared" si="0"/>
        <v>11.25</v>
      </c>
      <c r="G10" s="67">
        <f aca="true" t="shared" si="7" ref="G10:G38">100*(AI10/AG10)</f>
        <v>92.83555515526129</v>
      </c>
      <c r="H10" s="76">
        <f t="shared" si="1"/>
        <v>6.61556696641879</v>
      </c>
      <c r="I10" s="77">
        <v>6.8</v>
      </c>
      <c r="J10" s="75"/>
      <c r="K10" s="77">
        <v>9.1</v>
      </c>
      <c r="L10" s="74">
        <v>8.9</v>
      </c>
      <c r="M10" s="74">
        <v>9</v>
      </c>
      <c r="N10" s="74"/>
      <c r="O10" s="75"/>
      <c r="P10" s="78" t="s">
        <v>5</v>
      </c>
      <c r="Q10" s="79">
        <v>21</v>
      </c>
      <c r="R10" s="76"/>
      <c r="S10" s="76">
        <v>0.7</v>
      </c>
      <c r="T10" s="76"/>
      <c r="U10" s="80"/>
      <c r="V10" s="73">
        <v>996</v>
      </c>
      <c r="W10" s="121">
        <f t="shared" si="2"/>
        <v>1006.340664348547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10.5055132003167</v>
      </c>
      <c r="AH10">
        <f t="shared" si="5"/>
        <v>10.152351501423265</v>
      </c>
      <c r="AI10">
        <f t="shared" si="6"/>
        <v>9.752851501423265</v>
      </c>
      <c r="AJ10">
        <f aca="true" t="shared" si="12" ref="AJ10:AJ39">239*LN(AI10/6.107)/(17.38-LN(AI10/6.107))</f>
        <v>6.61556696641879</v>
      </c>
    </row>
    <row r="11" spans="1:36" ht="12.75">
      <c r="A11" s="63">
        <v>3</v>
      </c>
      <c r="B11" s="64">
        <v>11.7</v>
      </c>
      <c r="C11" s="65">
        <v>10</v>
      </c>
      <c r="D11" s="65">
        <v>13.9</v>
      </c>
      <c r="E11" s="65">
        <v>5.5</v>
      </c>
      <c r="F11" s="66">
        <f t="shared" si="0"/>
        <v>9.7</v>
      </c>
      <c r="G11" s="67">
        <f t="shared" si="7"/>
        <v>79.42087708514454</v>
      </c>
      <c r="H11" s="67">
        <f t="shared" si="1"/>
        <v>8.26155143002497</v>
      </c>
      <c r="I11" s="68">
        <v>1.1</v>
      </c>
      <c r="J11" s="66"/>
      <c r="K11" s="68">
        <v>10.7</v>
      </c>
      <c r="L11" s="65">
        <v>11.1</v>
      </c>
      <c r="M11" s="65">
        <v>9</v>
      </c>
      <c r="N11" s="65"/>
      <c r="O11" s="66"/>
      <c r="P11" s="69" t="s">
        <v>104</v>
      </c>
      <c r="Q11" s="70">
        <v>30</v>
      </c>
      <c r="R11" s="67"/>
      <c r="S11" s="67">
        <v>17.6</v>
      </c>
      <c r="T11" s="67"/>
      <c r="U11" s="71"/>
      <c r="V11" s="64">
        <v>998</v>
      </c>
      <c r="W11" s="121">
        <f t="shared" si="2"/>
        <v>1008.2150599913425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13.743260220579202</v>
      </c>
      <c r="AH11">
        <f t="shared" si="5"/>
        <v>12.273317807277772</v>
      </c>
      <c r="AI11">
        <f t="shared" si="6"/>
        <v>10.915017807277772</v>
      </c>
      <c r="AJ11">
        <f t="shared" si="12"/>
        <v>8.26155143002497</v>
      </c>
    </row>
    <row r="12" spans="1:36" ht="12.75">
      <c r="A12" s="72">
        <v>4</v>
      </c>
      <c r="B12" s="73">
        <v>9.5</v>
      </c>
      <c r="C12" s="74">
        <v>8.8</v>
      </c>
      <c r="D12" s="74">
        <v>11.8</v>
      </c>
      <c r="E12" s="74">
        <v>5.5</v>
      </c>
      <c r="F12" s="75">
        <f t="shared" si="0"/>
        <v>8.65</v>
      </c>
      <c r="G12" s="67">
        <f t="shared" si="7"/>
        <v>90.67523982728089</v>
      </c>
      <c r="H12" s="76">
        <f t="shared" si="1"/>
        <v>8.053264098418632</v>
      </c>
      <c r="I12" s="77">
        <v>3.5</v>
      </c>
      <c r="J12" s="75"/>
      <c r="K12" s="77">
        <v>8.8</v>
      </c>
      <c r="L12" s="74">
        <v>8.1</v>
      </c>
      <c r="M12" s="74">
        <v>7.9</v>
      </c>
      <c r="N12" s="74"/>
      <c r="O12" s="75"/>
      <c r="P12" s="78" t="s">
        <v>106</v>
      </c>
      <c r="Q12" s="79">
        <v>29</v>
      </c>
      <c r="R12" s="76"/>
      <c r="S12" s="76">
        <v>3.2</v>
      </c>
      <c r="T12" s="76"/>
      <c r="U12" s="80"/>
      <c r="V12" s="73">
        <v>1003</v>
      </c>
      <c r="W12" s="121">
        <f t="shared" si="2"/>
        <v>1013.3466254462917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11.868195956166188</v>
      </c>
      <c r="AH12">
        <f t="shared" si="5"/>
        <v>11.32081514642534</v>
      </c>
      <c r="AI12">
        <f t="shared" si="6"/>
        <v>10.761515146425342</v>
      </c>
      <c r="AJ12">
        <f t="shared" si="12"/>
        <v>8.053264098418632</v>
      </c>
    </row>
    <row r="13" spans="1:36" ht="12.75">
      <c r="A13" s="63">
        <v>5</v>
      </c>
      <c r="B13" s="64">
        <v>7</v>
      </c>
      <c r="C13" s="65">
        <v>5.5</v>
      </c>
      <c r="D13" s="65">
        <v>11.4</v>
      </c>
      <c r="E13" s="65">
        <v>4.3</v>
      </c>
      <c r="F13" s="66">
        <f t="shared" si="0"/>
        <v>7.85</v>
      </c>
      <c r="G13" s="67">
        <f t="shared" si="7"/>
        <v>78.19114228721132</v>
      </c>
      <c r="H13" s="67">
        <f t="shared" si="1"/>
        <v>3.4673533355799973</v>
      </c>
      <c r="I13" s="68">
        <v>2.3</v>
      </c>
      <c r="J13" s="66"/>
      <c r="K13" s="68">
        <v>6.6</v>
      </c>
      <c r="L13" s="65">
        <v>6.7</v>
      </c>
      <c r="M13" s="65">
        <v>6.8</v>
      </c>
      <c r="N13" s="65"/>
      <c r="O13" s="66"/>
      <c r="P13" s="69" t="s">
        <v>106</v>
      </c>
      <c r="Q13" s="70">
        <v>36</v>
      </c>
      <c r="R13" s="67"/>
      <c r="S13" s="67">
        <v>1</v>
      </c>
      <c r="T13" s="67"/>
      <c r="U13" s="71"/>
      <c r="V13" s="64">
        <v>999</v>
      </c>
      <c r="W13" s="121">
        <f t="shared" si="2"/>
        <v>1009.3978838898831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10.014043920115377</v>
      </c>
      <c r="AH13">
        <f t="shared" si="5"/>
        <v>9.028595330281249</v>
      </c>
      <c r="AI13">
        <f t="shared" si="6"/>
        <v>7.830095330281249</v>
      </c>
      <c r="AJ13">
        <f t="shared" si="12"/>
        <v>3.4673533355799973</v>
      </c>
    </row>
    <row r="14" spans="1:36" ht="12.75">
      <c r="A14" s="72">
        <v>6</v>
      </c>
      <c r="B14" s="73">
        <v>6.7</v>
      </c>
      <c r="C14" s="74">
        <v>5.2</v>
      </c>
      <c r="D14" s="74">
        <v>9.3</v>
      </c>
      <c r="E14" s="74">
        <v>4</v>
      </c>
      <c r="F14" s="75">
        <f t="shared" si="0"/>
        <v>6.65</v>
      </c>
      <c r="G14" s="67">
        <f t="shared" si="7"/>
        <v>77.91894218076905</v>
      </c>
      <c r="H14" s="76">
        <f t="shared" si="1"/>
        <v>3.1266744107018702</v>
      </c>
      <c r="I14" s="77">
        <v>1.7</v>
      </c>
      <c r="J14" s="75"/>
      <c r="K14" s="77">
        <v>7.9</v>
      </c>
      <c r="L14" s="74">
        <v>7.3</v>
      </c>
      <c r="M14" s="74">
        <v>7.1</v>
      </c>
      <c r="N14" s="74"/>
      <c r="O14" s="75"/>
      <c r="P14" s="78" t="s">
        <v>105</v>
      </c>
      <c r="Q14" s="79">
        <v>40</v>
      </c>
      <c r="R14" s="76"/>
      <c r="S14" s="76">
        <v>1.4</v>
      </c>
      <c r="T14" s="76"/>
      <c r="U14" s="80"/>
      <c r="V14" s="73">
        <v>998</v>
      </c>
      <c r="W14" s="121">
        <f t="shared" si="2"/>
        <v>1008.398678670011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9.809696626511307</v>
      </c>
      <c r="AH14">
        <f t="shared" si="5"/>
        <v>8.842111842520199</v>
      </c>
      <c r="AI14">
        <f t="shared" si="6"/>
        <v>7.643611842520198</v>
      </c>
      <c r="AJ14">
        <f t="shared" si="12"/>
        <v>3.1266744107018702</v>
      </c>
    </row>
    <row r="15" spans="1:36" ht="12.75">
      <c r="A15" s="63">
        <v>7</v>
      </c>
      <c r="B15" s="64">
        <v>6.4</v>
      </c>
      <c r="C15" s="65">
        <v>5.2</v>
      </c>
      <c r="D15" s="65">
        <v>11.5</v>
      </c>
      <c r="E15" s="65">
        <v>2.1</v>
      </c>
      <c r="F15" s="66">
        <f t="shared" si="0"/>
        <v>6.8</v>
      </c>
      <c r="G15" s="67">
        <f t="shared" si="7"/>
        <v>82.04062063841985</v>
      </c>
      <c r="H15" s="67">
        <f t="shared" si="1"/>
        <v>3.5632576875713426</v>
      </c>
      <c r="I15" s="68">
        <v>-0.9</v>
      </c>
      <c r="J15" s="66"/>
      <c r="K15" s="68">
        <v>6.2</v>
      </c>
      <c r="L15" s="65">
        <v>6.8</v>
      </c>
      <c r="M15" s="65">
        <v>6.6</v>
      </c>
      <c r="N15" s="65"/>
      <c r="O15" s="66"/>
      <c r="P15" s="69" t="s">
        <v>105</v>
      </c>
      <c r="Q15" s="70">
        <v>12</v>
      </c>
      <c r="R15" s="67"/>
      <c r="S15" s="67">
        <v>2.2</v>
      </c>
      <c r="T15" s="67"/>
      <c r="U15" s="71"/>
      <c r="V15" s="64">
        <v>1004</v>
      </c>
      <c r="W15" s="121">
        <f t="shared" si="2"/>
        <v>1014.4724905384222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9.609034867330614</v>
      </c>
      <c r="AH15">
        <f t="shared" si="5"/>
        <v>8.842111842520199</v>
      </c>
      <c r="AI15">
        <f t="shared" si="6"/>
        <v>7.8833118425201985</v>
      </c>
      <c r="AJ15">
        <f t="shared" si="12"/>
        <v>3.5632576875713426</v>
      </c>
    </row>
    <row r="16" spans="1:36" ht="12.75">
      <c r="A16" s="72">
        <v>8</v>
      </c>
      <c r="B16" s="73">
        <v>6.9</v>
      </c>
      <c r="C16" s="74">
        <v>5.2</v>
      </c>
      <c r="D16" s="74">
        <v>10.1</v>
      </c>
      <c r="E16" s="74">
        <v>1.9</v>
      </c>
      <c r="F16" s="75">
        <f t="shared" si="0"/>
        <v>6</v>
      </c>
      <c r="G16" s="67">
        <f t="shared" si="7"/>
        <v>75.24810701034049</v>
      </c>
      <c r="H16" s="76">
        <f t="shared" si="1"/>
        <v>2.8288494941882103</v>
      </c>
      <c r="I16" s="77">
        <v>-2</v>
      </c>
      <c r="J16" s="75"/>
      <c r="K16" s="77">
        <v>9</v>
      </c>
      <c r="L16" s="74">
        <v>8.3</v>
      </c>
      <c r="M16" s="74">
        <v>7.2</v>
      </c>
      <c r="N16" s="74"/>
      <c r="O16" s="75"/>
      <c r="P16" s="78" t="s">
        <v>105</v>
      </c>
      <c r="Q16" s="79">
        <v>23</v>
      </c>
      <c r="R16" s="76"/>
      <c r="S16" s="76">
        <v>0.5</v>
      </c>
      <c r="T16" s="76"/>
      <c r="U16" s="80"/>
      <c r="V16" s="73">
        <v>1010</v>
      </c>
      <c r="W16" s="121">
        <f t="shared" si="2"/>
        <v>1020.5161516480612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9.945515096468517</v>
      </c>
      <c r="AH16">
        <f t="shared" si="5"/>
        <v>8.842111842520199</v>
      </c>
      <c r="AI16">
        <f t="shared" si="6"/>
        <v>7.483811842520199</v>
      </c>
      <c r="AJ16">
        <f t="shared" si="12"/>
        <v>2.8288494941882103</v>
      </c>
    </row>
    <row r="17" spans="1:46" ht="12.75">
      <c r="A17" s="63">
        <v>9</v>
      </c>
      <c r="B17" s="64">
        <v>5.1</v>
      </c>
      <c r="C17" s="65">
        <v>4.3</v>
      </c>
      <c r="D17" s="65">
        <v>14.2</v>
      </c>
      <c r="E17" s="65">
        <v>-2.6</v>
      </c>
      <c r="F17" s="66">
        <f t="shared" si="0"/>
        <v>5.8</v>
      </c>
      <c r="G17" s="67">
        <f t="shared" si="7"/>
        <v>87.27871102790485</v>
      </c>
      <c r="H17" s="67">
        <f t="shared" si="1"/>
        <v>3.1637066223787795</v>
      </c>
      <c r="I17" s="68">
        <v>-5.9</v>
      </c>
      <c r="J17" s="66"/>
      <c r="K17" s="68">
        <v>4.3</v>
      </c>
      <c r="L17" s="65">
        <v>5.1</v>
      </c>
      <c r="M17" s="65">
        <v>5.1</v>
      </c>
      <c r="N17" s="65"/>
      <c r="O17" s="66"/>
      <c r="P17" s="69" t="s">
        <v>106</v>
      </c>
      <c r="Q17" s="70">
        <v>17</v>
      </c>
      <c r="R17" s="67"/>
      <c r="S17" s="67">
        <v>0.4</v>
      </c>
      <c r="T17" s="67"/>
      <c r="U17" s="71"/>
      <c r="V17" s="64">
        <v>1010</v>
      </c>
      <c r="W17" s="121">
        <f t="shared" si="2"/>
        <v>1020.584596455118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9</v>
      </c>
      <c r="AC17">
        <f t="shared" si="10"/>
        <v>9</v>
      </c>
      <c r="AD17">
        <f t="shared" si="3"/>
        <v>0</v>
      </c>
      <c r="AE17">
        <f t="shared" si="4"/>
        <v>9</v>
      </c>
      <c r="AG17">
        <f t="shared" si="11"/>
        <v>8.780710489137393</v>
      </c>
      <c r="AH17">
        <f t="shared" si="5"/>
        <v>8.302890934011156</v>
      </c>
      <c r="AI17">
        <f t="shared" si="6"/>
        <v>7.663690934011156</v>
      </c>
      <c r="AJ17">
        <f t="shared" si="12"/>
        <v>3.1637066223787795</v>
      </c>
      <c r="AT17">
        <f aca="true" t="shared" si="13" ref="AT17:AT47">V9*(10^(85/(18429.1+(67.53*B9)+(0.003*31)))-1)</f>
        <v>10.351046541667966</v>
      </c>
    </row>
    <row r="18" spans="1:46" ht="12.75">
      <c r="A18" s="72">
        <v>10</v>
      </c>
      <c r="B18" s="73">
        <v>10.1</v>
      </c>
      <c r="C18" s="74">
        <v>8.8</v>
      </c>
      <c r="D18" s="74">
        <v>10.8</v>
      </c>
      <c r="E18" s="74">
        <v>8.3</v>
      </c>
      <c r="F18" s="75">
        <f t="shared" si="0"/>
        <v>9.55</v>
      </c>
      <c r="G18" s="67">
        <f t="shared" si="7"/>
        <v>83.21699919336558</v>
      </c>
      <c r="H18" s="76">
        <f t="shared" si="1"/>
        <v>7.385473145189249</v>
      </c>
      <c r="I18" s="77">
        <v>8.1</v>
      </c>
      <c r="J18" s="75"/>
      <c r="K18" s="77">
        <v>11</v>
      </c>
      <c r="L18" s="74">
        <v>10</v>
      </c>
      <c r="M18" s="74">
        <v>8.9</v>
      </c>
      <c r="N18" s="74"/>
      <c r="O18" s="75"/>
      <c r="P18" s="78" t="s">
        <v>116</v>
      </c>
      <c r="Q18" s="79">
        <v>20</v>
      </c>
      <c r="R18" s="76"/>
      <c r="S18" s="76" t="s">
        <v>117</v>
      </c>
      <c r="T18" s="76"/>
      <c r="U18" s="80"/>
      <c r="V18" s="73">
        <v>1009</v>
      </c>
      <c r="W18" s="121">
        <f t="shared" si="2"/>
        <v>1019.3863390912279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12.355786973925246</v>
      </c>
      <c r="AH18">
        <f t="shared" si="5"/>
        <v>11.32081514642534</v>
      </c>
      <c r="AI18">
        <f t="shared" si="6"/>
        <v>10.282115146425342</v>
      </c>
      <c r="AJ18">
        <f t="shared" si="12"/>
        <v>7.385473145189249</v>
      </c>
      <c r="AT18">
        <f t="shared" si="13"/>
        <v>10.340664348546934</v>
      </c>
    </row>
    <row r="19" spans="1:46" ht="12.75">
      <c r="A19" s="63">
        <v>11</v>
      </c>
      <c r="B19" s="64">
        <v>8</v>
      </c>
      <c r="C19" s="65">
        <v>7.3</v>
      </c>
      <c r="D19" s="65">
        <v>14</v>
      </c>
      <c r="E19" s="65">
        <v>4.7</v>
      </c>
      <c r="F19" s="66">
        <f t="shared" si="0"/>
        <v>9.35</v>
      </c>
      <c r="G19" s="67">
        <f t="shared" si="7"/>
        <v>90.11679875445594</v>
      </c>
      <c r="H19" s="67">
        <f t="shared" si="1"/>
        <v>6.48097147067852</v>
      </c>
      <c r="I19" s="68">
        <v>0.1</v>
      </c>
      <c r="J19" s="66"/>
      <c r="K19" s="68">
        <v>9.3</v>
      </c>
      <c r="L19" s="65">
        <v>9</v>
      </c>
      <c r="M19" s="65">
        <v>8.1</v>
      </c>
      <c r="N19" s="65"/>
      <c r="O19" s="66"/>
      <c r="P19" s="69" t="s">
        <v>105</v>
      </c>
      <c r="Q19" s="70">
        <v>10</v>
      </c>
      <c r="R19" s="67"/>
      <c r="S19" s="67">
        <v>0</v>
      </c>
      <c r="T19" s="67"/>
      <c r="U19" s="71"/>
      <c r="V19" s="64">
        <v>1012</v>
      </c>
      <c r="W19" s="121">
        <f t="shared" si="2"/>
        <v>1022.4955004075935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10.722567515390086</v>
      </c>
      <c r="AH19">
        <f t="shared" si="5"/>
        <v>10.22213458915475</v>
      </c>
      <c r="AI19">
        <f t="shared" si="6"/>
        <v>9.66283458915475</v>
      </c>
      <c r="AJ19">
        <f t="shared" si="12"/>
        <v>6.48097147067852</v>
      </c>
      <c r="AT19">
        <f t="shared" si="13"/>
        <v>10.215059991342532</v>
      </c>
    </row>
    <row r="20" spans="1:46" ht="12.75">
      <c r="A20" s="72">
        <v>12</v>
      </c>
      <c r="B20" s="73">
        <v>11.9</v>
      </c>
      <c r="C20" s="74">
        <v>10.3</v>
      </c>
      <c r="D20" s="74">
        <v>15.1</v>
      </c>
      <c r="E20" s="74">
        <v>7.6</v>
      </c>
      <c r="F20" s="75">
        <f t="shared" si="0"/>
        <v>11.35</v>
      </c>
      <c r="G20" s="67">
        <f t="shared" si="7"/>
        <v>80.73967001316184</v>
      </c>
      <c r="H20" s="76">
        <f t="shared" si="1"/>
        <v>8.699117304581074</v>
      </c>
      <c r="I20" s="77">
        <v>4.3</v>
      </c>
      <c r="J20" s="75"/>
      <c r="K20" s="77">
        <v>12.7</v>
      </c>
      <c r="L20" s="74">
        <v>11.7</v>
      </c>
      <c r="M20" s="74">
        <v>9.4</v>
      </c>
      <c r="N20" s="74"/>
      <c r="O20" s="75"/>
      <c r="P20" s="78" t="s">
        <v>106</v>
      </c>
      <c r="Q20" s="79">
        <v>17</v>
      </c>
      <c r="R20" s="76"/>
      <c r="S20" s="76">
        <v>0</v>
      </c>
      <c r="T20" s="76"/>
      <c r="U20" s="80"/>
      <c r="V20" s="73">
        <v>1015.5</v>
      </c>
      <c r="W20" s="121">
        <f t="shared" si="2"/>
        <v>1025.8868453944779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13.925979168301964</v>
      </c>
      <c r="AH20">
        <f t="shared" si="5"/>
        <v>12.522189626588666</v>
      </c>
      <c r="AI20">
        <f t="shared" si="6"/>
        <v>11.243789626588667</v>
      </c>
      <c r="AJ20">
        <f t="shared" si="12"/>
        <v>8.699117304581074</v>
      </c>
      <c r="AT20">
        <f t="shared" si="13"/>
        <v>10.346625446291691</v>
      </c>
    </row>
    <row r="21" spans="1:46" ht="12.75">
      <c r="A21" s="63">
        <v>13</v>
      </c>
      <c r="B21" s="64">
        <v>11.5</v>
      </c>
      <c r="C21" s="65">
        <v>9</v>
      </c>
      <c r="D21" s="65">
        <v>16.1</v>
      </c>
      <c r="E21" s="65">
        <v>5.8</v>
      </c>
      <c r="F21" s="66">
        <f t="shared" si="0"/>
        <v>10.950000000000001</v>
      </c>
      <c r="G21" s="67">
        <f t="shared" si="7"/>
        <v>69.87861142819283</v>
      </c>
      <c r="H21" s="67">
        <f t="shared" si="1"/>
        <v>6.200173630149981</v>
      </c>
      <c r="I21" s="68">
        <v>2.3</v>
      </c>
      <c r="J21" s="66"/>
      <c r="K21" s="68">
        <v>8.3</v>
      </c>
      <c r="L21" s="65">
        <v>9.3</v>
      </c>
      <c r="M21" s="65">
        <v>8.3</v>
      </c>
      <c r="N21" s="65"/>
      <c r="O21" s="66"/>
      <c r="P21" s="69" t="s">
        <v>106</v>
      </c>
      <c r="Q21" s="70">
        <v>15</v>
      </c>
      <c r="R21" s="67"/>
      <c r="S21" s="67" t="s">
        <v>117</v>
      </c>
      <c r="T21" s="67"/>
      <c r="U21" s="71"/>
      <c r="V21" s="64">
        <v>1014</v>
      </c>
      <c r="W21" s="121">
        <f t="shared" si="2"/>
        <v>1024.3861643974099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13.56265263970658</v>
      </c>
      <c r="AH21">
        <f t="shared" si="5"/>
        <v>11.474893337456098</v>
      </c>
      <c r="AI21">
        <f t="shared" si="6"/>
        <v>9.477393337456098</v>
      </c>
      <c r="AJ21">
        <f t="shared" si="12"/>
        <v>6.200173630149981</v>
      </c>
      <c r="AT21">
        <f t="shared" si="13"/>
        <v>10.397883889883117</v>
      </c>
    </row>
    <row r="22" spans="1:46" ht="12.75">
      <c r="A22" s="72">
        <v>14</v>
      </c>
      <c r="B22" s="73">
        <v>11.3</v>
      </c>
      <c r="C22" s="74">
        <v>9.5</v>
      </c>
      <c r="D22" s="74">
        <v>16.3</v>
      </c>
      <c r="E22" s="74">
        <v>8.1</v>
      </c>
      <c r="F22" s="75">
        <f t="shared" si="0"/>
        <v>12.2</v>
      </c>
      <c r="G22" s="67">
        <f t="shared" si="7"/>
        <v>77.92805072379421</v>
      </c>
      <c r="H22" s="76">
        <f t="shared" si="1"/>
        <v>7.5943428066115795</v>
      </c>
      <c r="I22" s="77">
        <v>3.7</v>
      </c>
      <c r="J22" s="75"/>
      <c r="K22" s="77">
        <v>8</v>
      </c>
      <c r="L22" s="74">
        <v>11.9</v>
      </c>
      <c r="M22" s="74">
        <v>10.2</v>
      </c>
      <c r="N22" s="74"/>
      <c r="O22" s="75"/>
      <c r="P22" s="78" t="s">
        <v>104</v>
      </c>
      <c r="Q22" s="79">
        <v>24</v>
      </c>
      <c r="R22" s="76"/>
      <c r="S22" s="76">
        <v>0</v>
      </c>
      <c r="T22" s="76"/>
      <c r="U22" s="80"/>
      <c r="V22" s="73">
        <v>1009</v>
      </c>
      <c r="W22" s="121">
        <f t="shared" si="2"/>
        <v>1019.3422606314421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13.384135570301822</v>
      </c>
      <c r="AH22">
        <f t="shared" si="5"/>
        <v>11.868195956166188</v>
      </c>
      <c r="AI22">
        <f t="shared" si="6"/>
        <v>10.429995956166188</v>
      </c>
      <c r="AJ22">
        <f t="shared" si="12"/>
        <v>7.5943428066115795</v>
      </c>
      <c r="AT22">
        <f t="shared" si="13"/>
        <v>10.398678670010977</v>
      </c>
    </row>
    <row r="23" spans="1:46" ht="12.75">
      <c r="A23" s="63">
        <v>15</v>
      </c>
      <c r="B23" s="64">
        <v>9.6</v>
      </c>
      <c r="C23" s="65">
        <v>8.4</v>
      </c>
      <c r="D23" s="65">
        <v>14.7</v>
      </c>
      <c r="E23" s="65">
        <v>3.8</v>
      </c>
      <c r="F23" s="66">
        <f t="shared" si="0"/>
        <v>9.25</v>
      </c>
      <c r="G23" s="67">
        <f t="shared" si="7"/>
        <v>84.19059123407008</v>
      </c>
      <c r="H23" s="67">
        <f t="shared" si="1"/>
        <v>7.065731151191311</v>
      </c>
      <c r="I23" s="68">
        <v>-0.3</v>
      </c>
      <c r="J23" s="66"/>
      <c r="K23" s="68">
        <v>11.5</v>
      </c>
      <c r="L23" s="65">
        <v>10.2</v>
      </c>
      <c r="M23" s="65">
        <v>9.2</v>
      </c>
      <c r="N23" s="65"/>
      <c r="O23" s="66"/>
      <c r="P23" s="69" t="s">
        <v>104</v>
      </c>
      <c r="Q23" s="70">
        <v>26</v>
      </c>
      <c r="R23" s="67"/>
      <c r="S23" s="67">
        <v>1.3</v>
      </c>
      <c r="T23" s="67"/>
      <c r="U23" s="71"/>
      <c r="V23" s="64">
        <v>1004</v>
      </c>
      <c r="W23" s="121">
        <f t="shared" si="2"/>
        <v>1014.3532561621489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11.948265205112428</v>
      </c>
      <c r="AH23">
        <f t="shared" si="5"/>
        <v>11.018115118398828</v>
      </c>
      <c r="AI23">
        <f t="shared" si="6"/>
        <v>10.059315118398828</v>
      </c>
      <c r="AJ23">
        <f t="shared" si="12"/>
        <v>7.065731151191311</v>
      </c>
      <c r="AT23">
        <f t="shared" si="13"/>
        <v>10.472490538422178</v>
      </c>
    </row>
    <row r="24" spans="1:46" ht="12.75">
      <c r="A24" s="72">
        <v>16</v>
      </c>
      <c r="B24" s="73">
        <v>8.5</v>
      </c>
      <c r="C24" s="74">
        <v>8</v>
      </c>
      <c r="D24" s="74">
        <v>14.2</v>
      </c>
      <c r="E24" s="74">
        <v>6.1</v>
      </c>
      <c r="F24" s="75">
        <f t="shared" si="0"/>
        <v>10.149999999999999</v>
      </c>
      <c r="G24" s="67">
        <f t="shared" si="7"/>
        <v>93.0583390977612</v>
      </c>
      <c r="H24" s="76">
        <f t="shared" si="1"/>
        <v>7.44357875455782</v>
      </c>
      <c r="I24" s="77">
        <v>3</v>
      </c>
      <c r="J24" s="75"/>
      <c r="K24" s="77">
        <v>10.5</v>
      </c>
      <c r="L24" s="74">
        <v>10</v>
      </c>
      <c r="M24" s="74">
        <v>9.3</v>
      </c>
      <c r="N24" s="74"/>
      <c r="O24" s="75"/>
      <c r="P24" s="78" t="s">
        <v>116</v>
      </c>
      <c r="Q24" s="79">
        <v>20</v>
      </c>
      <c r="R24" s="76"/>
      <c r="S24" s="76">
        <v>2.1</v>
      </c>
      <c r="T24" s="76"/>
      <c r="U24" s="80"/>
      <c r="V24" s="73">
        <v>1003</v>
      </c>
      <c r="W24" s="121">
        <f t="shared" si="2"/>
        <v>1013.3835830108092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11.093113863278093</v>
      </c>
      <c r="AH24">
        <f t="shared" si="5"/>
        <v>10.722567515390086</v>
      </c>
      <c r="AI24">
        <f t="shared" si="6"/>
        <v>10.323067515390086</v>
      </c>
      <c r="AJ24">
        <f t="shared" si="12"/>
        <v>7.44357875455782</v>
      </c>
      <c r="AT24">
        <f t="shared" si="13"/>
        <v>10.516151648061163</v>
      </c>
    </row>
    <row r="25" spans="1:46" ht="12.75">
      <c r="A25" s="63">
        <v>17</v>
      </c>
      <c r="B25" s="64">
        <v>9.4</v>
      </c>
      <c r="C25" s="65">
        <v>8.6</v>
      </c>
      <c r="D25" s="65">
        <v>13.3</v>
      </c>
      <c r="E25" s="65">
        <v>7.6</v>
      </c>
      <c r="F25" s="66">
        <f t="shared" si="0"/>
        <v>10.45</v>
      </c>
      <c r="G25" s="67">
        <f t="shared" si="7"/>
        <v>89.31817517994095</v>
      </c>
      <c r="H25" s="67">
        <f t="shared" si="1"/>
        <v>7.733228009202817</v>
      </c>
      <c r="I25" s="68">
        <v>6.3</v>
      </c>
      <c r="J25" s="66"/>
      <c r="K25" s="68">
        <v>11.8</v>
      </c>
      <c r="L25" s="65">
        <v>11.3</v>
      </c>
      <c r="M25" s="65">
        <v>10.1</v>
      </c>
      <c r="N25" s="65"/>
      <c r="O25" s="66"/>
      <c r="P25" s="69" t="s">
        <v>104</v>
      </c>
      <c r="Q25" s="70">
        <v>25</v>
      </c>
      <c r="R25" s="67"/>
      <c r="S25" s="67">
        <v>7.1</v>
      </c>
      <c r="T25" s="67"/>
      <c r="U25" s="71"/>
      <c r="V25" s="64">
        <v>996</v>
      </c>
      <c r="W25" s="121">
        <f t="shared" si="2"/>
        <v>1006.2780739008452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11.78859945679543</v>
      </c>
      <c r="AH25">
        <f t="shared" si="5"/>
        <v>11.16856191408211</v>
      </c>
      <c r="AI25">
        <f t="shared" si="6"/>
        <v>10.52936191408211</v>
      </c>
      <c r="AJ25">
        <f t="shared" si="12"/>
        <v>7.733228009202817</v>
      </c>
      <c r="AT25">
        <f t="shared" si="13"/>
        <v>10.584596455118053</v>
      </c>
    </row>
    <row r="26" spans="1:46" ht="12.75">
      <c r="A26" s="72">
        <v>18</v>
      </c>
      <c r="B26" s="73">
        <v>7.2</v>
      </c>
      <c r="C26" s="74">
        <v>6.9</v>
      </c>
      <c r="D26" s="74">
        <v>10.5</v>
      </c>
      <c r="E26" s="74">
        <v>6.1</v>
      </c>
      <c r="F26" s="75">
        <f t="shared" si="0"/>
        <v>8.3</v>
      </c>
      <c r="G26" s="67">
        <f t="shared" si="7"/>
        <v>95.60164554101435</v>
      </c>
      <c r="H26" s="76">
        <f t="shared" si="1"/>
        <v>6.545374280991685</v>
      </c>
      <c r="I26" s="77">
        <v>5.8</v>
      </c>
      <c r="J26" s="75"/>
      <c r="K26" s="77">
        <v>9.9</v>
      </c>
      <c r="L26" s="74">
        <v>9.2</v>
      </c>
      <c r="M26" s="74">
        <v>9.1</v>
      </c>
      <c r="N26" s="74"/>
      <c r="O26" s="75"/>
      <c r="P26" s="78" t="s">
        <v>104</v>
      </c>
      <c r="Q26" s="79">
        <v>25</v>
      </c>
      <c r="R26" s="76"/>
      <c r="S26" s="76">
        <v>0.6</v>
      </c>
      <c r="T26" s="76"/>
      <c r="U26" s="80"/>
      <c r="V26" s="73">
        <v>973</v>
      </c>
      <c r="W26" s="121">
        <f t="shared" si="2"/>
        <v>983.1199997356578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10.152351501423265</v>
      </c>
      <c r="AH26">
        <f t="shared" si="5"/>
        <v>9.945515096468517</v>
      </c>
      <c r="AI26">
        <f t="shared" si="6"/>
        <v>9.705815096468518</v>
      </c>
      <c r="AJ26">
        <f t="shared" si="12"/>
        <v>6.545374280991685</v>
      </c>
      <c r="AT26">
        <f t="shared" si="13"/>
        <v>10.386339091227855</v>
      </c>
    </row>
    <row r="27" spans="1:46" ht="12.75">
      <c r="A27" s="63">
        <v>19</v>
      </c>
      <c r="B27" s="64">
        <v>4.7</v>
      </c>
      <c r="C27" s="65">
        <v>4.1</v>
      </c>
      <c r="D27" s="65">
        <v>13.1</v>
      </c>
      <c r="E27" s="65">
        <v>1.7</v>
      </c>
      <c r="F27" s="66">
        <f t="shared" si="0"/>
        <v>7.3999999999999995</v>
      </c>
      <c r="G27" s="67">
        <f t="shared" si="7"/>
        <v>90.26605847411462</v>
      </c>
      <c r="H27" s="67">
        <f t="shared" si="1"/>
        <v>3.244545627588718</v>
      </c>
      <c r="I27" s="68">
        <v>-0.5</v>
      </c>
      <c r="J27" s="66"/>
      <c r="K27" s="68">
        <v>5</v>
      </c>
      <c r="L27" s="65">
        <v>5.6</v>
      </c>
      <c r="M27" s="65">
        <v>6.6</v>
      </c>
      <c r="N27" s="65"/>
      <c r="O27" s="66"/>
      <c r="P27" s="69" t="s">
        <v>104</v>
      </c>
      <c r="Q27" s="70">
        <v>17</v>
      </c>
      <c r="R27" s="67"/>
      <c r="S27" s="67">
        <v>0</v>
      </c>
      <c r="T27" s="67"/>
      <c r="U27" s="71"/>
      <c r="V27" s="64">
        <v>981</v>
      </c>
      <c r="W27" s="121">
        <f t="shared" si="2"/>
        <v>991.2955732235866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8.538851061383744</v>
      </c>
      <c r="AH27">
        <f t="shared" si="5"/>
        <v>8.187084292086206</v>
      </c>
      <c r="AI27">
        <f t="shared" si="6"/>
        <v>7.707684292086206</v>
      </c>
      <c r="AJ27">
        <f t="shared" si="12"/>
        <v>3.244545627588718</v>
      </c>
      <c r="AT27">
        <f t="shared" si="13"/>
        <v>10.495500407593415</v>
      </c>
    </row>
    <row r="28" spans="1:46" ht="12.75">
      <c r="A28" s="72">
        <v>20</v>
      </c>
      <c r="B28" s="73">
        <v>2.7</v>
      </c>
      <c r="C28" s="74">
        <v>2.2</v>
      </c>
      <c r="D28" s="74">
        <v>13.5</v>
      </c>
      <c r="E28" s="74">
        <v>1.6</v>
      </c>
      <c r="F28" s="75">
        <f t="shared" si="0"/>
        <v>7.55</v>
      </c>
      <c r="G28" s="67">
        <f t="shared" si="7"/>
        <v>91.11284593455827</v>
      </c>
      <c r="H28" s="76">
        <f t="shared" si="1"/>
        <v>1.3981043343774175</v>
      </c>
      <c r="I28" s="77">
        <v>-2.2</v>
      </c>
      <c r="J28" s="75"/>
      <c r="K28" s="77">
        <v>5</v>
      </c>
      <c r="L28" s="74">
        <v>5.7</v>
      </c>
      <c r="M28" s="74">
        <v>7</v>
      </c>
      <c r="N28" s="74"/>
      <c r="O28" s="75"/>
      <c r="P28" s="78" t="s">
        <v>127</v>
      </c>
      <c r="Q28" s="79">
        <v>20</v>
      </c>
      <c r="R28" s="76"/>
      <c r="S28" s="76">
        <v>0.5</v>
      </c>
      <c r="T28" s="76"/>
      <c r="U28" s="80"/>
      <c r="V28" s="73">
        <v>992</v>
      </c>
      <c r="W28" s="121">
        <f t="shared" si="2"/>
        <v>1002.4869665429644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7.415596568875922</v>
      </c>
      <c r="AH28">
        <f t="shared" si="5"/>
        <v>7.1560610769283075</v>
      </c>
      <c r="AI28">
        <f t="shared" si="6"/>
        <v>6.756561076928308</v>
      </c>
      <c r="AJ28">
        <f t="shared" si="12"/>
        <v>1.3981043343774175</v>
      </c>
      <c r="AT28">
        <f t="shared" si="13"/>
        <v>10.386845394477847</v>
      </c>
    </row>
    <row r="29" spans="1:46" ht="12.75">
      <c r="A29" s="63">
        <v>21</v>
      </c>
      <c r="B29" s="64">
        <v>12</v>
      </c>
      <c r="C29" s="65">
        <v>11.4</v>
      </c>
      <c r="D29" s="65">
        <v>15.5</v>
      </c>
      <c r="E29" s="65">
        <v>2.7</v>
      </c>
      <c r="F29" s="66">
        <f t="shared" si="0"/>
        <v>9.1</v>
      </c>
      <c r="G29" s="67">
        <f t="shared" si="7"/>
        <v>92.69230367460514</v>
      </c>
      <c r="H29" s="67">
        <f t="shared" si="1"/>
        <v>10.854309404215018</v>
      </c>
      <c r="I29" s="68">
        <v>0.1</v>
      </c>
      <c r="J29" s="66"/>
      <c r="K29" s="68">
        <v>11.6</v>
      </c>
      <c r="L29" s="65">
        <v>10.9</v>
      </c>
      <c r="M29" s="65">
        <v>10</v>
      </c>
      <c r="N29" s="65"/>
      <c r="O29" s="66"/>
      <c r="P29" s="69" t="s">
        <v>104</v>
      </c>
      <c r="Q29" s="70">
        <v>27</v>
      </c>
      <c r="R29" s="67"/>
      <c r="S29" s="67">
        <v>4.5</v>
      </c>
      <c r="T29" s="67"/>
      <c r="U29" s="71"/>
      <c r="V29" s="64">
        <v>994</v>
      </c>
      <c r="W29" s="121">
        <f t="shared" si="2"/>
        <v>1004.1633500689778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14.01813696808305</v>
      </c>
      <c r="AH29">
        <f t="shared" si="5"/>
        <v>13.473134087977627</v>
      </c>
      <c r="AI29">
        <f t="shared" si="6"/>
        <v>12.993734087977627</v>
      </c>
      <c r="AJ29">
        <f t="shared" si="12"/>
        <v>10.854309404215018</v>
      </c>
      <c r="AT29">
        <f t="shared" si="13"/>
        <v>10.386164397409795</v>
      </c>
    </row>
    <row r="30" spans="1:46" ht="12.75">
      <c r="A30" s="72">
        <v>22</v>
      </c>
      <c r="B30" s="73">
        <v>12.3</v>
      </c>
      <c r="C30" s="74">
        <v>10.5</v>
      </c>
      <c r="D30" s="74">
        <v>16</v>
      </c>
      <c r="E30" s="74">
        <v>5.9</v>
      </c>
      <c r="F30" s="75">
        <f t="shared" si="0"/>
        <v>10.95</v>
      </c>
      <c r="G30" s="67">
        <f t="shared" si="7"/>
        <v>78.69975282000728</v>
      </c>
      <c r="H30" s="76">
        <f t="shared" si="1"/>
        <v>8.710373726551573</v>
      </c>
      <c r="I30" s="77">
        <v>3.2</v>
      </c>
      <c r="J30" s="75"/>
      <c r="K30" s="77">
        <v>11</v>
      </c>
      <c r="L30" s="74">
        <v>12.8</v>
      </c>
      <c r="M30" s="74">
        <v>9.6</v>
      </c>
      <c r="N30" s="74"/>
      <c r="O30" s="75"/>
      <c r="P30" s="78" t="s">
        <v>106</v>
      </c>
      <c r="Q30" s="79">
        <v>14</v>
      </c>
      <c r="R30" s="76"/>
      <c r="S30" s="76" t="s">
        <v>117</v>
      </c>
      <c r="T30" s="76"/>
      <c r="U30" s="80"/>
      <c r="V30" s="73">
        <v>1004</v>
      </c>
      <c r="W30" s="121">
        <f t="shared" si="2"/>
        <v>1014.254743922467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14.297835429263056</v>
      </c>
      <c r="AH30">
        <f t="shared" si="5"/>
        <v>12.690561141441451</v>
      </c>
      <c r="AI30">
        <f t="shared" si="6"/>
        <v>11.252361141441451</v>
      </c>
      <c r="AJ30">
        <f t="shared" si="12"/>
        <v>8.710373726551573</v>
      </c>
      <c r="AT30">
        <f t="shared" si="13"/>
        <v>10.342260631442077</v>
      </c>
    </row>
    <row r="31" spans="1:46" ht="12.75">
      <c r="A31" s="63">
        <v>23</v>
      </c>
      <c r="B31" s="64">
        <v>11.5</v>
      </c>
      <c r="C31" s="65">
        <v>9.6</v>
      </c>
      <c r="D31" s="65">
        <v>19.1</v>
      </c>
      <c r="E31" s="65">
        <v>-0.1</v>
      </c>
      <c r="F31" s="66">
        <f t="shared" si="0"/>
        <v>9.5</v>
      </c>
      <c r="G31" s="67">
        <f t="shared" si="7"/>
        <v>76.90357839421948</v>
      </c>
      <c r="H31" s="67">
        <f t="shared" si="1"/>
        <v>7.594580357835966</v>
      </c>
      <c r="I31" s="68">
        <v>-3.4</v>
      </c>
      <c r="J31" s="66"/>
      <c r="K31" s="68">
        <v>9.2</v>
      </c>
      <c r="L31" s="65">
        <v>12.6</v>
      </c>
      <c r="M31" s="65">
        <v>8.6</v>
      </c>
      <c r="N31" s="65"/>
      <c r="O31" s="66"/>
      <c r="P31" s="69" t="s">
        <v>127</v>
      </c>
      <c r="Q31" s="70">
        <v>14</v>
      </c>
      <c r="R31" s="67"/>
      <c r="S31" s="67">
        <v>0</v>
      </c>
      <c r="T31" s="67"/>
      <c r="U31" s="71"/>
      <c r="V31" s="64">
        <v>1013.5</v>
      </c>
      <c r="W31" s="121">
        <f t="shared" si="2"/>
        <v>1023.8810430145709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13.56265263970658</v>
      </c>
      <c r="AH31">
        <f t="shared" si="5"/>
        <v>11.948265205112428</v>
      </c>
      <c r="AI31">
        <f t="shared" si="6"/>
        <v>10.430165205112427</v>
      </c>
      <c r="AJ31">
        <f t="shared" si="12"/>
        <v>7.594580357835966</v>
      </c>
      <c r="AT31">
        <f t="shared" si="13"/>
        <v>10.353256162148924</v>
      </c>
    </row>
    <row r="32" spans="1:46" ht="12.75">
      <c r="A32" s="72">
        <v>24</v>
      </c>
      <c r="B32" s="73">
        <v>14.7</v>
      </c>
      <c r="C32" s="74">
        <v>12.8</v>
      </c>
      <c r="D32" s="74">
        <v>21.9</v>
      </c>
      <c r="E32" s="74">
        <v>5</v>
      </c>
      <c r="F32" s="75">
        <f t="shared" si="0"/>
        <v>13.45</v>
      </c>
      <c r="G32" s="67">
        <f t="shared" si="7"/>
        <v>79.29746218000375</v>
      </c>
      <c r="H32" s="76">
        <f t="shared" si="1"/>
        <v>11.155913842344761</v>
      </c>
      <c r="I32" s="77">
        <v>1.5</v>
      </c>
      <c r="J32" s="75"/>
      <c r="K32" s="77">
        <v>12</v>
      </c>
      <c r="L32" s="74">
        <v>15</v>
      </c>
      <c r="M32" s="74">
        <v>10.6</v>
      </c>
      <c r="N32" s="74"/>
      <c r="O32" s="75"/>
      <c r="P32" s="78" t="s">
        <v>131</v>
      </c>
      <c r="Q32" s="79">
        <v>6</v>
      </c>
      <c r="R32" s="76"/>
      <c r="S32" s="76">
        <v>0</v>
      </c>
      <c r="T32" s="76"/>
      <c r="U32" s="80"/>
      <c r="V32" s="73">
        <v>1016</v>
      </c>
      <c r="W32" s="121">
        <f t="shared" si="2"/>
        <v>1026.2902768050674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16.717824157058523</v>
      </c>
      <c r="AH32">
        <f t="shared" si="5"/>
        <v>14.77491028826301</v>
      </c>
      <c r="AI32">
        <f t="shared" si="6"/>
        <v>13.256810288263011</v>
      </c>
      <c r="AJ32">
        <f t="shared" si="12"/>
        <v>11.155913842344761</v>
      </c>
      <c r="AT32">
        <f t="shared" si="13"/>
        <v>10.383583010809117</v>
      </c>
    </row>
    <row r="33" spans="1:46" ht="12.75">
      <c r="A33" s="63">
        <v>25</v>
      </c>
      <c r="B33" s="64">
        <v>15.1</v>
      </c>
      <c r="C33" s="65">
        <v>13.6</v>
      </c>
      <c r="D33" s="65">
        <v>22.2</v>
      </c>
      <c r="E33" s="65">
        <v>7.7</v>
      </c>
      <c r="F33" s="66">
        <f t="shared" si="0"/>
        <v>14.95</v>
      </c>
      <c r="G33" s="67">
        <f t="shared" si="7"/>
        <v>83.76234359803026</v>
      </c>
      <c r="H33" s="67">
        <f t="shared" si="1"/>
        <v>12.375350430650593</v>
      </c>
      <c r="I33" s="68">
        <v>4.6</v>
      </c>
      <c r="J33" s="66"/>
      <c r="K33" s="68">
        <v>15.2</v>
      </c>
      <c r="L33" s="65">
        <v>15.5</v>
      </c>
      <c r="M33" s="65">
        <v>12.3</v>
      </c>
      <c r="N33" s="65"/>
      <c r="O33" s="66"/>
      <c r="P33" s="69" t="s">
        <v>127</v>
      </c>
      <c r="Q33" s="70">
        <v>6</v>
      </c>
      <c r="R33" s="67"/>
      <c r="S33" s="67">
        <v>0</v>
      </c>
      <c r="T33" s="67"/>
      <c r="U33" s="71"/>
      <c r="V33" s="64">
        <v>1016.5</v>
      </c>
      <c r="W33" s="121">
        <f t="shared" si="2"/>
        <v>1026.7809699538573</v>
      </c>
      <c r="X33" s="127">
        <v>0</v>
      </c>
      <c r="Y33" s="134">
        <v>0</v>
      </c>
      <c r="Z33" s="127">
        <v>0</v>
      </c>
      <c r="AA33">
        <f t="shared" si="8"/>
        <v>25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17.154310910261028</v>
      </c>
      <c r="AH33">
        <f t="shared" si="5"/>
        <v>15.567352846527232</v>
      </c>
      <c r="AI33">
        <f t="shared" si="6"/>
        <v>14.368852846527233</v>
      </c>
      <c r="AJ33">
        <f t="shared" si="12"/>
        <v>12.375350430650593</v>
      </c>
      <c r="AT33">
        <f t="shared" si="13"/>
        <v>10.278073900845257</v>
      </c>
    </row>
    <row r="34" spans="1:46" ht="12.75">
      <c r="A34" s="72">
        <v>26</v>
      </c>
      <c r="B34" s="73">
        <v>13.1</v>
      </c>
      <c r="C34" s="74">
        <v>11.6</v>
      </c>
      <c r="D34" s="74">
        <v>20.9</v>
      </c>
      <c r="E34" s="74">
        <v>9.7</v>
      </c>
      <c r="F34" s="75">
        <f t="shared" si="0"/>
        <v>15.299999999999999</v>
      </c>
      <c r="G34" s="67">
        <f t="shared" si="7"/>
        <v>82.65424688611823</v>
      </c>
      <c r="H34" s="76">
        <f t="shared" si="1"/>
        <v>10.218559833299713</v>
      </c>
      <c r="I34" s="77">
        <v>5.5</v>
      </c>
      <c r="J34" s="75"/>
      <c r="K34" s="77">
        <v>12.8</v>
      </c>
      <c r="L34" s="74">
        <v>12.6</v>
      </c>
      <c r="M34" s="74">
        <v>11.8</v>
      </c>
      <c r="N34" s="74"/>
      <c r="O34" s="75"/>
      <c r="P34" s="78" t="s">
        <v>127</v>
      </c>
      <c r="Q34" s="79">
        <v>12</v>
      </c>
      <c r="R34" s="76"/>
      <c r="S34" s="76">
        <v>10.8</v>
      </c>
      <c r="T34" s="76"/>
      <c r="U34" s="80"/>
      <c r="V34" s="73">
        <v>1011</v>
      </c>
      <c r="W34" s="121">
        <f t="shared" si="2"/>
        <v>1021.2972103355372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15.067820814875786</v>
      </c>
      <c r="AH34">
        <f t="shared" si="5"/>
        <v>13.652693816685344</v>
      </c>
      <c r="AI34">
        <f t="shared" si="6"/>
        <v>12.454193816685343</v>
      </c>
      <c r="AJ34">
        <f t="shared" si="12"/>
        <v>10.218559833299713</v>
      </c>
      <c r="AT34">
        <f t="shared" si="13"/>
        <v>10.119999735657803</v>
      </c>
    </row>
    <row r="35" spans="1:46" ht="12.75">
      <c r="A35" s="63">
        <v>27</v>
      </c>
      <c r="B35" s="64">
        <v>9.4</v>
      </c>
      <c r="C35" s="65">
        <v>8.9</v>
      </c>
      <c r="D35" s="65">
        <v>11.6</v>
      </c>
      <c r="E35" s="65">
        <v>9.2</v>
      </c>
      <c r="F35" s="66">
        <f t="shared" si="0"/>
        <v>10.399999999999999</v>
      </c>
      <c r="G35" s="67">
        <f t="shared" si="7"/>
        <v>93.29458515207176</v>
      </c>
      <c r="H35" s="67">
        <f t="shared" si="1"/>
        <v>8.373244813685908</v>
      </c>
      <c r="I35" s="68">
        <v>8.3</v>
      </c>
      <c r="J35" s="66"/>
      <c r="K35" s="68">
        <v>11.2</v>
      </c>
      <c r="L35" s="65">
        <v>11.3</v>
      </c>
      <c r="M35" s="65">
        <v>11.7</v>
      </c>
      <c r="N35" s="65"/>
      <c r="O35" s="66"/>
      <c r="P35" s="69" t="s">
        <v>106</v>
      </c>
      <c r="Q35" s="70">
        <v>21</v>
      </c>
      <c r="R35" s="67"/>
      <c r="S35" s="67">
        <v>0.5</v>
      </c>
      <c r="T35" s="67"/>
      <c r="U35" s="71"/>
      <c r="V35" s="64">
        <v>1006.5</v>
      </c>
      <c r="W35" s="121">
        <f t="shared" si="2"/>
        <v>1016.886427089559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11.78859945679543</v>
      </c>
      <c r="AH35">
        <f t="shared" si="5"/>
        <v>11.397624958456682</v>
      </c>
      <c r="AI35">
        <f t="shared" si="6"/>
        <v>10.998124958456682</v>
      </c>
      <c r="AJ35">
        <f t="shared" si="12"/>
        <v>8.373244813685908</v>
      </c>
      <c r="AT35">
        <f t="shared" si="13"/>
        <v>10.295573223586688</v>
      </c>
    </row>
    <row r="36" spans="1:46" ht="12.75">
      <c r="A36" s="72">
        <v>28</v>
      </c>
      <c r="B36" s="73">
        <v>8.9</v>
      </c>
      <c r="C36" s="74">
        <v>8.4</v>
      </c>
      <c r="D36" s="74">
        <v>12.5</v>
      </c>
      <c r="E36" s="74">
        <v>8.8</v>
      </c>
      <c r="F36" s="75">
        <f t="shared" si="0"/>
        <v>10.65</v>
      </c>
      <c r="G36" s="67">
        <f t="shared" si="7"/>
        <v>93.16515639971246</v>
      </c>
      <c r="H36" s="76">
        <f t="shared" si="1"/>
        <v>7.856997319450041</v>
      </c>
      <c r="I36" s="77">
        <v>8.3</v>
      </c>
      <c r="J36" s="75"/>
      <c r="K36" s="77">
        <v>10</v>
      </c>
      <c r="L36" s="74">
        <v>10.1</v>
      </c>
      <c r="M36" s="74">
        <v>10.7</v>
      </c>
      <c r="N36" s="74"/>
      <c r="O36" s="75"/>
      <c r="P36" s="78" t="s">
        <v>137</v>
      </c>
      <c r="Q36" s="79">
        <v>31</v>
      </c>
      <c r="R36" s="76"/>
      <c r="S36" s="76">
        <v>23.1</v>
      </c>
      <c r="T36" s="76"/>
      <c r="U36" s="80"/>
      <c r="V36" s="73">
        <v>1004</v>
      </c>
      <c r="W36" s="121">
        <f t="shared" si="2"/>
        <v>1014.3791061030824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28</v>
      </c>
      <c r="AE36">
        <f t="shared" si="4"/>
        <v>28</v>
      </c>
      <c r="AG36">
        <f t="shared" si="11"/>
        <v>11.397624958456682</v>
      </c>
      <c r="AH36">
        <f t="shared" si="5"/>
        <v>11.018115118398828</v>
      </c>
      <c r="AI36">
        <f t="shared" si="6"/>
        <v>10.618615118398829</v>
      </c>
      <c r="AJ36">
        <f t="shared" si="12"/>
        <v>7.856997319450041</v>
      </c>
      <c r="AT36">
        <f t="shared" si="13"/>
        <v>10.486966542964446</v>
      </c>
    </row>
    <row r="37" spans="1:46" ht="12.75">
      <c r="A37" s="63">
        <v>29</v>
      </c>
      <c r="B37" s="64">
        <v>6.2</v>
      </c>
      <c r="C37" s="65">
        <v>5.9</v>
      </c>
      <c r="D37" s="65">
        <v>9.2</v>
      </c>
      <c r="E37" s="65">
        <v>5.8</v>
      </c>
      <c r="F37" s="66">
        <f t="shared" si="0"/>
        <v>7.5</v>
      </c>
      <c r="G37" s="67">
        <f t="shared" si="7"/>
        <v>95.41697863230577</v>
      </c>
      <c r="H37" s="67">
        <f t="shared" si="1"/>
        <v>5.522839760845713</v>
      </c>
      <c r="I37" s="68">
        <v>5.6</v>
      </c>
      <c r="J37" s="66"/>
      <c r="K37" s="68">
        <v>8.2</v>
      </c>
      <c r="L37" s="65">
        <v>8.8</v>
      </c>
      <c r="M37" s="65">
        <v>9.3</v>
      </c>
      <c r="N37" s="65"/>
      <c r="O37" s="66"/>
      <c r="P37" s="69" t="s">
        <v>116</v>
      </c>
      <c r="Q37" s="70">
        <v>26</v>
      </c>
      <c r="R37" s="67"/>
      <c r="S37" s="67">
        <v>0.6</v>
      </c>
      <c r="T37" s="67"/>
      <c r="U37" s="71"/>
      <c r="V37" s="64">
        <v>998</v>
      </c>
      <c r="W37" s="121">
        <f t="shared" si="2"/>
        <v>1008.4174042543383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9.477279648605764</v>
      </c>
      <c r="AH37">
        <f t="shared" si="5"/>
        <v>9.282633897234025</v>
      </c>
      <c r="AI37">
        <f t="shared" si="6"/>
        <v>9.042933897234025</v>
      </c>
      <c r="AJ37">
        <f t="shared" si="12"/>
        <v>5.522839760845713</v>
      </c>
      <c r="AT37">
        <f t="shared" si="13"/>
        <v>10.163350068977834</v>
      </c>
    </row>
    <row r="38" spans="1:46" ht="12.75">
      <c r="A38" s="72">
        <v>30</v>
      </c>
      <c r="B38" s="73">
        <v>7.1</v>
      </c>
      <c r="C38" s="74">
        <v>6.6</v>
      </c>
      <c r="D38" s="74">
        <v>13</v>
      </c>
      <c r="E38" s="74">
        <v>5.7</v>
      </c>
      <c r="F38" s="75">
        <f t="shared" si="0"/>
        <v>9.35</v>
      </c>
      <c r="G38" s="67">
        <f t="shared" si="7"/>
        <v>92.66005360295124</v>
      </c>
      <c r="H38" s="76">
        <f t="shared" si="1"/>
        <v>5.99347833160985</v>
      </c>
      <c r="I38" s="77">
        <v>2.7</v>
      </c>
      <c r="J38" s="75"/>
      <c r="K38" s="77">
        <v>9</v>
      </c>
      <c r="L38" s="74">
        <v>9</v>
      </c>
      <c r="M38" s="74">
        <v>9.3</v>
      </c>
      <c r="N38" s="74"/>
      <c r="O38" s="75"/>
      <c r="P38" s="78" t="s">
        <v>116</v>
      </c>
      <c r="Q38" s="79">
        <v>28</v>
      </c>
      <c r="R38" s="76"/>
      <c r="S38" s="76" t="s">
        <v>117</v>
      </c>
      <c r="T38" s="76"/>
      <c r="U38" s="80"/>
      <c r="V38" s="73">
        <v>996</v>
      </c>
      <c r="W38" s="121">
        <f t="shared" si="2"/>
        <v>1006.3629374911696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10.082988668281233</v>
      </c>
      <c r="AH38">
        <f t="shared" si="5"/>
        <v>9.742402704808889</v>
      </c>
      <c r="AI38">
        <f t="shared" si="6"/>
        <v>9.342902704808889</v>
      </c>
      <c r="AJ38">
        <f t="shared" si="12"/>
        <v>5.99347833160985</v>
      </c>
      <c r="AT38">
        <f t="shared" si="13"/>
        <v>10.254743922467028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10.381043014570835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10.29027680506739</v>
      </c>
    </row>
    <row r="41" spans="1:46" ht="13.5" thickBot="1">
      <c r="A41" s="113" t="s">
        <v>22</v>
      </c>
      <c r="B41" s="114">
        <f>SUM(B9:B39)</f>
        <v>273.9</v>
      </c>
      <c r="C41" s="115">
        <f aca="true" t="shared" si="14" ref="C41:U41">SUM(C9:C39)</f>
        <v>240.8</v>
      </c>
      <c r="D41" s="115">
        <f t="shared" si="14"/>
        <v>424.5999999999999</v>
      </c>
      <c r="E41" s="115">
        <f t="shared" si="14"/>
        <v>155.60000000000002</v>
      </c>
      <c r="F41" s="116">
        <f t="shared" si="14"/>
        <v>290.09999999999997</v>
      </c>
      <c r="G41" s="117">
        <f t="shared" si="14"/>
        <v>2567.5813674050155</v>
      </c>
      <c r="H41" s="117">
        <f>SUM(H9:H39)</f>
        <v>203.69205859136915</v>
      </c>
      <c r="I41" s="118">
        <f t="shared" si="14"/>
        <v>77.39999999999999</v>
      </c>
      <c r="J41" s="116">
        <f t="shared" si="14"/>
        <v>0</v>
      </c>
      <c r="K41" s="118">
        <f t="shared" si="14"/>
        <v>283.7</v>
      </c>
      <c r="L41" s="115">
        <f t="shared" si="14"/>
        <v>292.8</v>
      </c>
      <c r="M41" s="115">
        <f t="shared" si="14"/>
        <v>266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634</v>
      </c>
      <c r="R41" s="117">
        <f t="shared" si="14"/>
        <v>0</v>
      </c>
      <c r="S41" s="117">
        <f>SUM(S9:S39)</f>
        <v>83.29999999999998</v>
      </c>
      <c r="T41" s="139"/>
      <c r="U41" s="119">
        <f t="shared" si="14"/>
        <v>0</v>
      </c>
      <c r="V41" s="117">
        <f>SUM(V9:V39)</f>
        <v>30083</v>
      </c>
      <c r="W41" s="123">
        <f>SUM(W9:W39)</f>
        <v>30393.75122906613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25</v>
      </c>
      <c r="AB41">
        <f>MAX(AB9:AB39)</f>
        <v>9</v>
      </c>
      <c r="AC41">
        <f>MAX(AC9:AC39)</f>
        <v>9</v>
      </c>
      <c r="AD41">
        <f>MAX(AD9:AD39)</f>
        <v>28</v>
      </c>
      <c r="AE41">
        <f>MAX(AE9:AE39)</f>
        <v>30</v>
      </c>
      <c r="AT41">
        <f t="shared" si="13"/>
        <v>10.280969953857312</v>
      </c>
    </row>
    <row r="42" spans="1:46" ht="12.75">
      <c r="A42" s="72" t="s">
        <v>23</v>
      </c>
      <c r="B42" s="73">
        <f>AVERAGE(B9:B39)</f>
        <v>9.129999999999999</v>
      </c>
      <c r="C42" s="74">
        <f aca="true" t="shared" si="15" ref="C42:U42">AVERAGE(C9:C39)</f>
        <v>8.026666666666667</v>
      </c>
      <c r="D42" s="74">
        <f t="shared" si="15"/>
        <v>14.15333333333333</v>
      </c>
      <c r="E42" s="74">
        <f t="shared" si="15"/>
        <v>5.186666666666667</v>
      </c>
      <c r="F42" s="75">
        <f t="shared" si="15"/>
        <v>9.669999999999998</v>
      </c>
      <c r="G42" s="76">
        <f t="shared" si="15"/>
        <v>85.58604558016718</v>
      </c>
      <c r="H42" s="76">
        <f>AVERAGE(H9:H39)</f>
        <v>6.7897352863789715</v>
      </c>
      <c r="I42" s="77">
        <f t="shared" si="15"/>
        <v>2.5799999999999996</v>
      </c>
      <c r="J42" s="75" t="e">
        <f t="shared" si="15"/>
        <v>#DIV/0!</v>
      </c>
      <c r="K42" s="77">
        <f t="shared" si="15"/>
        <v>9.456666666666667</v>
      </c>
      <c r="L42" s="74">
        <f t="shared" si="15"/>
        <v>9.76</v>
      </c>
      <c r="M42" s="74">
        <f t="shared" si="15"/>
        <v>8.866666666666667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21.133333333333333</v>
      </c>
      <c r="R42" s="76" t="e">
        <f t="shared" si="15"/>
        <v>#DIV/0!</v>
      </c>
      <c r="S42" s="76">
        <f>AVERAGE(S9:S39)</f>
        <v>3.203846153846153</v>
      </c>
      <c r="T42" s="76"/>
      <c r="U42" s="76" t="e">
        <f t="shared" si="15"/>
        <v>#DIV/0!</v>
      </c>
      <c r="V42" s="76">
        <f>AVERAGE(V9:V39)</f>
        <v>1002.7666666666667</v>
      </c>
      <c r="W42" s="124">
        <f>AVERAGE(W9:W39)</f>
        <v>1013.125040968871</v>
      </c>
      <c r="X42" s="127"/>
      <c r="Y42" s="134"/>
      <c r="Z42" s="130"/>
      <c r="AT42">
        <f t="shared" si="13"/>
        <v>10.297210335537237</v>
      </c>
    </row>
    <row r="43" spans="1:46" ht="12.75">
      <c r="A43" s="72" t="s">
        <v>24</v>
      </c>
      <c r="B43" s="73">
        <f>MAX(B9:B39)</f>
        <v>15.1</v>
      </c>
      <c r="C43" s="74">
        <f aca="true" t="shared" si="16" ref="C43:U43">MAX(C9:C39)</f>
        <v>13.6</v>
      </c>
      <c r="D43" s="74">
        <f t="shared" si="16"/>
        <v>22.2</v>
      </c>
      <c r="E43" s="74">
        <f t="shared" si="16"/>
        <v>9.7</v>
      </c>
      <c r="F43" s="75">
        <f t="shared" si="16"/>
        <v>15.299999999999999</v>
      </c>
      <c r="G43" s="76">
        <f t="shared" si="16"/>
        <v>95.60164554101435</v>
      </c>
      <c r="H43" s="76">
        <f>MAX(H9:H39)</f>
        <v>12.375350430650593</v>
      </c>
      <c r="I43" s="77">
        <f t="shared" si="16"/>
        <v>8.3</v>
      </c>
      <c r="J43" s="75">
        <f t="shared" si="16"/>
        <v>0</v>
      </c>
      <c r="K43" s="77">
        <f t="shared" si="16"/>
        <v>15.2</v>
      </c>
      <c r="L43" s="74">
        <f t="shared" si="16"/>
        <v>15.5</v>
      </c>
      <c r="M43" s="74">
        <f t="shared" si="16"/>
        <v>12.3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40</v>
      </c>
      <c r="R43" s="76">
        <f t="shared" si="16"/>
        <v>0</v>
      </c>
      <c r="S43" s="76">
        <f>MAX(S9:S39)</f>
        <v>23.1</v>
      </c>
      <c r="T43" s="140"/>
      <c r="U43" s="70">
        <f t="shared" si="16"/>
        <v>0</v>
      </c>
      <c r="V43" s="76">
        <f>MAX(V9:V39)</f>
        <v>1016.5</v>
      </c>
      <c r="W43" s="124">
        <f>MAX(W9:W39)</f>
        <v>1026.7809699538573</v>
      </c>
      <c r="X43" s="127"/>
      <c r="Y43" s="134"/>
      <c r="Z43" s="127"/>
      <c r="AT43">
        <f t="shared" si="13"/>
        <v>10.386427089558987</v>
      </c>
    </row>
    <row r="44" spans="1:46" ht="13.5" thickBot="1">
      <c r="A44" s="81" t="s">
        <v>25</v>
      </c>
      <c r="B44" s="82">
        <f>MIN(B9:B39)</f>
        <v>2.7</v>
      </c>
      <c r="C44" s="83">
        <f aca="true" t="shared" si="17" ref="C44:U44">MIN(C9:C39)</f>
        <v>2.2</v>
      </c>
      <c r="D44" s="83">
        <f t="shared" si="17"/>
        <v>9.2</v>
      </c>
      <c r="E44" s="83">
        <f t="shared" si="17"/>
        <v>-2.6</v>
      </c>
      <c r="F44" s="84">
        <f t="shared" si="17"/>
        <v>5.8</v>
      </c>
      <c r="G44" s="85">
        <f t="shared" si="17"/>
        <v>69.87861142819283</v>
      </c>
      <c r="H44" s="85">
        <f>MIN(H9:H39)</f>
        <v>1.3981043343774175</v>
      </c>
      <c r="I44" s="86">
        <f t="shared" si="17"/>
        <v>-5.9</v>
      </c>
      <c r="J44" s="84">
        <f t="shared" si="17"/>
        <v>0</v>
      </c>
      <c r="K44" s="86">
        <f t="shared" si="17"/>
        <v>4.3</v>
      </c>
      <c r="L44" s="83">
        <f t="shared" si="17"/>
        <v>5.1</v>
      </c>
      <c r="M44" s="83">
        <f t="shared" si="17"/>
        <v>5.1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6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973</v>
      </c>
      <c r="W44" s="125">
        <f>MIN(W9:W39)</f>
        <v>983.1199997356578</v>
      </c>
      <c r="X44" s="128"/>
      <c r="Y44" s="136"/>
      <c r="Z44" s="128"/>
      <c r="AT44">
        <f t="shared" si="13"/>
        <v>10.379106103082481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10.417404254338262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10.362937491169662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0</v>
      </c>
    </row>
    <row r="61" spans="2:6" ht="12.75">
      <c r="B61">
        <f>DCOUNTA(S8:S38,1,B59:B60)</f>
        <v>23</v>
      </c>
      <c r="C61">
        <f>DCOUNTA(S8:S38,1,C59:C60)</f>
        <v>16</v>
      </c>
      <c r="D61">
        <f>DCOUNTA(S8:S38,1,D59:D60)</f>
        <v>9</v>
      </c>
      <c r="F61">
        <f>DCOUNTA(S8:S38,1,F59:F60)</f>
        <v>4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19</v>
      </c>
      <c r="C64">
        <f>(C61-F61)</f>
        <v>12</v>
      </c>
      <c r="D64">
        <f>(D61-F61)</f>
        <v>5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4">
      <selection activeCell="D9" sqref="D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102</v>
      </c>
      <c r="I4" s="60" t="s">
        <v>59</v>
      </c>
      <c r="J4" s="60">
        <v>2004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51" t="s">
        <v>60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14.15333333333333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5.186666666666667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9.669999999999998</v>
      </c>
      <c r="D9" s="21">
        <v>2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22.2</v>
      </c>
      <c r="C10" s="5" t="s">
        <v>35</v>
      </c>
      <c r="D10" s="5">
        <f>Data1!$AA$41</f>
        <v>25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-2.6</v>
      </c>
      <c r="C11" s="5" t="s">
        <v>35</v>
      </c>
      <c r="D11" s="24">
        <f>Data1!$AB$41</f>
        <v>9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-5.9</v>
      </c>
      <c r="C12" s="5" t="s">
        <v>35</v>
      </c>
      <c r="D12" s="24">
        <f>Data1!$AC$41</f>
        <v>9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21">
        <f>Data1!$S$41</f>
        <v>83.29999999999998</v>
      </c>
      <c r="D17" s="5">
        <v>159</v>
      </c>
      <c r="E17" s="3"/>
      <c r="F17" s="40">
        <v>9</v>
      </c>
      <c r="G17" s="93" t="s">
        <v>115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19</v>
      </c>
      <c r="D18" s="5"/>
      <c r="E18" s="3"/>
      <c r="F18" s="40">
        <v>10</v>
      </c>
      <c r="G18" s="93" t="s">
        <v>118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12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70</v>
      </c>
      <c r="B20" s="3"/>
      <c r="C20" s="5">
        <f>Data1!$D$64</f>
        <v>5</v>
      </c>
      <c r="D20" s="5"/>
      <c r="E20" s="3"/>
      <c r="F20" s="40">
        <v>12</v>
      </c>
      <c r="G20" s="93" t="s">
        <v>120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23.1</v>
      </c>
      <c r="D21" s="5"/>
      <c r="E21" s="3"/>
      <c r="F21" s="40">
        <v>13</v>
      </c>
      <c r="G21" s="93" t="s">
        <v>121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28</v>
      </c>
      <c r="D22" s="5"/>
      <c r="E22" s="3"/>
      <c r="F22" s="40">
        <v>14</v>
      </c>
      <c r="G22" s="93" t="s">
        <v>122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3" t="s">
        <v>124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93" t="s">
        <v>125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3" t="s">
        <v>126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130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98</v>
      </c>
      <c r="B30" s="3"/>
      <c r="C30" s="5">
        <f>Data1!$Q$43</f>
        <v>40</v>
      </c>
      <c r="D30" s="5"/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53</v>
      </c>
      <c r="B31" s="3"/>
      <c r="C31" s="5">
        <f>Data1!$AO$9</f>
        <v>1</v>
      </c>
      <c r="D31" s="22"/>
      <c r="E31" s="5"/>
      <c r="F31" s="40">
        <v>23</v>
      </c>
      <c r="G31" s="93" t="s">
        <v>133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134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3" t="s">
        <v>135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3" t="s">
        <v>136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3" t="s">
        <v>138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3" t="s">
        <v>139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3" t="s">
        <v>140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3" t="s">
        <v>141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2</v>
      </c>
      <c r="D39" s="5"/>
      <c r="E39" s="3"/>
      <c r="F39" s="40">
        <v>31</v>
      </c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7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2009-08-13T08:06:06Z</dcterms:modified>
  <cp:category/>
  <cp:version/>
  <cp:contentType/>
  <cp:contentStatus/>
</cp:coreProperties>
</file>