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<sst xmlns="http://schemas.openxmlformats.org/spreadsheetml/2006/main" count="186" uniqueCount="142">
  <si>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</si>
  <si>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</si>
  <si>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</si>
  <si>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</si>
  <si>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</si>
  <si>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</si>
  <si>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</si>
  <si>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</si>
  <si>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</si>
  <si>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</si>
  <si>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</si>
  <si>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</si>
  <si>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</si>
  <si>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</si>
  <si>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</si>
  <si>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</si>
  <si>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</si>
  <si>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</si>
  <si>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</si>
  <si>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</si>
  <si>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</si>
  <si>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</si>
  <si>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</si>
  <si>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</si>
  <si>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</si>
  <si>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</si>
  <si>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</si>
  <si>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</si>
  <si>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</si>
  <si>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</si>
  <si>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</si>
  <si>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</si>
  <si>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</si>
  <si>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</si>
  <si>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</si>
  <si>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</si>
  <si>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</si>
  <si>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</si>
  <si>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</si>
  <si>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</si>
  <si>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</si>
  <si>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</si>
  <si>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</si>
  <si>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</si>
  <si>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</si>
  <si>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</si>
  <si>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</si>
  <si>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</si>
  <si>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</si>
  <si>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</si>
  <si>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</si>
  <si>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</si>
  <si>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</si>
  <si>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</si>
  <si>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</si>
  <si>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</si>
  <si>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</si>
  <si>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</si>
  <si>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</si>
  <si>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</si>
  <si>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</si>
  <si>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</si>
  <si>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</si>
  <si>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</si>
  <si>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</si>
  <si>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</si>
  <si>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</si>
  <si>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</si>
  <si>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</si>
  <si>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</si>
  <si>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</si>
  <si>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</si>
  <si>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</si>
  <si>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</si>
  <si>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</si>
  <si>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</si>
  <si>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</si>
  <si>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</si>
  <si>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</si>
  <si>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</si>
  <si>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</si>
  <si>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</si>
  <si>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</si>
  <si>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</si>
  <si>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</si>
  <si>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</si>
  <si>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</si>
  <si>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</si>
  <si>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</si>
  <si>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</si>
  <si>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</si>
  <si>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</si>
  <si>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</si>
  <si>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</si>
  <si>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</si>
  <si>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</si>
  <si>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</si>
  <si>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</si>
  <si>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</si>
  <si>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</si>
  <si>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</si>
  <si>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</si>
  <si>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S</t>
  </si>
  <si>
    <t>E</t>
  </si>
  <si>
    <t>Cloudy and rather dull at times. Light winds and much brighter by evening.</t>
  </si>
  <si>
    <t>A cold start with a ground frost. Soon warming up in long sunny spells.</t>
  </si>
  <si>
    <t>W</t>
  </si>
  <si>
    <t>More cloud, but becoming brighter later and staying warm. Breezy/light rain overnight.</t>
  </si>
  <si>
    <t>tr</t>
  </si>
  <si>
    <t>SW</t>
  </si>
  <si>
    <t>N</t>
  </si>
  <si>
    <t>Bright and breezy, with periods of cloud at times, but quite mild.</t>
  </si>
  <si>
    <t>Cool start with bright spells. Becoming more cloudy as the day wore on.</t>
  </si>
  <si>
    <t>More cloudy with rain or showers at times and windy.Brighter and warmer later.</t>
  </si>
  <si>
    <t>Rather cool and showery, with some heavy bursts of rain. Sunshine in between.</t>
  </si>
  <si>
    <t>Cold and windy with a brisk northerly. Hail or even sleet showers on and off. Frosty later.</t>
  </si>
  <si>
    <t>Cold, frosty start but then  remaining mostly cloudy with a few spots of rain later.</t>
  </si>
  <si>
    <t>Still quite breezy, but sunny intervals and feeling a lot warmer than recently.</t>
  </si>
  <si>
    <t>NW</t>
  </si>
  <si>
    <t>Rather cloudy though dry. Remaining overcast for much of the day; mild temperatures.</t>
  </si>
  <si>
    <t>Cloudy start with a light shower around lunch. Much brighter and feeling warm later.</t>
  </si>
  <si>
    <t>A cool and cloudy day but dry through daylight hours. A period of rain overnight.</t>
  </si>
  <si>
    <t>Another mostly cloudy day but staying dry. Cold overnight with some misty patches.</t>
  </si>
  <si>
    <t>A misty, frosty start early on. Remaining cloudy and cold all day with rain by evening.</t>
  </si>
  <si>
    <t>April</t>
  </si>
  <si>
    <t>A dry, mostly cloudy day with a little brightness. Clearer skies by evening and cold.</t>
  </si>
  <si>
    <t>A frosty start, with lots of sunshine. Turning cloudy and wet by late-afternoon/overnight.</t>
  </si>
  <si>
    <t>Mostly dry - just an odd shower - and mainly cloudy too. Temperatures near normal.</t>
  </si>
  <si>
    <t>Cold and frosty early on, and a sunny morning. Showers developing widely by afternoon.</t>
  </si>
  <si>
    <t>Dull and cold with drizzly rain for much of the day.Becoming somewhat drier by evening.</t>
  </si>
  <si>
    <t>NE</t>
  </si>
  <si>
    <t>A cloudy start to the day, but gradually brightening up during afternoon. Turning warm.</t>
  </si>
  <si>
    <t>A widespread frost to begin with, then sunny spells and becoming warm. More cloud later.</t>
  </si>
  <si>
    <t>Bright during the morning, and warm, but cloudier later with light showery rain for a time.</t>
  </si>
  <si>
    <t>Dry and mostly bright or sunny. Feeling warm in the sunshine</t>
  </si>
  <si>
    <t>Rather warm again and mostly cloudy, with showers by evening.</t>
  </si>
  <si>
    <t>Slightly cooler with showery rain at times during the afternoon and evening.</t>
  </si>
  <si>
    <t>Quite breezy with scattered showers but still sunny spells in between.</t>
  </si>
  <si>
    <t>Cloudy with light rain for a time in the morning. Brighter and warmer later, but windy.</t>
  </si>
  <si>
    <t>Long sunny spells and becoming warm by afternoon. A period of rain later in the night.</t>
  </si>
  <si>
    <t>A rather cloudy and drizzly start, then sunny and very warm pm. Brief storm overnight.</t>
  </si>
  <si>
    <t>Anom/date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</si>
</sst>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11.4</c:v>
                </c:pt>
                <c:pt idx="1">
                  <c:v>18.5</c:v>
                </c:pt>
                <c:pt idx="2">
                  <c:v>17</c:v>
                </c:pt>
                <c:pt idx="3">
                  <c:v>13.4</c:v>
                </c:pt>
                <c:pt idx="4">
                  <c:v>11.7</c:v>
                </c:pt>
                <c:pt idx="5">
                  <c:v>13.8</c:v>
                </c:pt>
                <c:pt idx="6">
                  <c:v>10.8</c:v>
                </c:pt>
                <c:pt idx="7">
                  <c:v>7.8</c:v>
                </c:pt>
                <c:pt idx="8">
                  <c:v>10.1</c:v>
                </c:pt>
                <c:pt idx="9">
                  <c:v>15.8</c:v>
                </c:pt>
                <c:pt idx="10">
                  <c:v>14.2</c:v>
                </c:pt>
                <c:pt idx="11">
                  <c:v>15.1</c:v>
                </c:pt>
                <c:pt idx="12">
                  <c:v>12.2</c:v>
                </c:pt>
                <c:pt idx="13">
                  <c:v>12.9</c:v>
                </c:pt>
                <c:pt idx="14">
                  <c:v>9.3</c:v>
                </c:pt>
                <c:pt idx="15">
                  <c:v>10.7</c:v>
                </c:pt>
                <c:pt idx="16">
                  <c:v>13.5</c:v>
                </c:pt>
                <c:pt idx="17">
                  <c:v>12.8</c:v>
                </c:pt>
                <c:pt idx="18">
                  <c:v>12.7</c:v>
                </c:pt>
                <c:pt idx="19">
                  <c:v>7.7</c:v>
                </c:pt>
                <c:pt idx="20">
                  <c:v>15.9</c:v>
                </c:pt>
                <c:pt idx="21">
                  <c:v>16.1</c:v>
                </c:pt>
                <c:pt idx="22">
                  <c:v>15.7</c:v>
                </c:pt>
                <c:pt idx="23">
                  <c:v>16.4</c:v>
                </c:pt>
                <c:pt idx="24">
                  <c:v>17.1</c:v>
                </c:pt>
                <c:pt idx="25">
                  <c:v>14.3</c:v>
                </c:pt>
                <c:pt idx="26">
                  <c:v>14.2</c:v>
                </c:pt>
                <c:pt idx="27">
                  <c:v>16.2</c:v>
                </c:pt>
                <c:pt idx="28">
                  <c:v>18.8</c:v>
                </c:pt>
                <c:pt idx="29">
                  <c:v>21.2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7.2</c:v>
                </c:pt>
                <c:pt idx="1">
                  <c:v>1.2</c:v>
                </c:pt>
                <c:pt idx="2">
                  <c:v>1.5</c:v>
                </c:pt>
                <c:pt idx="3">
                  <c:v>7.6</c:v>
                </c:pt>
                <c:pt idx="4">
                  <c:v>3.1</c:v>
                </c:pt>
                <c:pt idx="5">
                  <c:v>7.1</c:v>
                </c:pt>
                <c:pt idx="6">
                  <c:v>3.1</c:v>
                </c:pt>
                <c:pt idx="7">
                  <c:v>2.5</c:v>
                </c:pt>
                <c:pt idx="8">
                  <c:v>-2.1</c:v>
                </c:pt>
                <c:pt idx="9">
                  <c:v>6.7</c:v>
                </c:pt>
                <c:pt idx="10">
                  <c:v>4.1</c:v>
                </c:pt>
                <c:pt idx="11">
                  <c:v>5.4</c:v>
                </c:pt>
                <c:pt idx="12">
                  <c:v>5.8</c:v>
                </c:pt>
                <c:pt idx="13">
                  <c:v>3.3</c:v>
                </c:pt>
                <c:pt idx="14">
                  <c:v>0.6</c:v>
                </c:pt>
                <c:pt idx="15">
                  <c:v>2.9</c:v>
                </c:pt>
                <c:pt idx="16">
                  <c:v>-1.5</c:v>
                </c:pt>
                <c:pt idx="17">
                  <c:v>7.2</c:v>
                </c:pt>
                <c:pt idx="18">
                  <c:v>0.5</c:v>
                </c:pt>
                <c:pt idx="19">
                  <c:v>4.7</c:v>
                </c:pt>
                <c:pt idx="20">
                  <c:v>4.9</c:v>
                </c:pt>
                <c:pt idx="21">
                  <c:v>0.1</c:v>
                </c:pt>
                <c:pt idx="22">
                  <c:v>4.8</c:v>
                </c:pt>
                <c:pt idx="23">
                  <c:v>5.3</c:v>
                </c:pt>
                <c:pt idx="24">
                  <c:v>5.8</c:v>
                </c:pt>
                <c:pt idx="25">
                  <c:v>6.5</c:v>
                </c:pt>
                <c:pt idx="26">
                  <c:v>4.9</c:v>
                </c:pt>
                <c:pt idx="27">
                  <c:v>7</c:v>
                </c:pt>
                <c:pt idx="28">
                  <c:v>6.1</c:v>
                </c:pt>
                <c:pt idx="29">
                  <c:v>8.1</c:v>
                </c:pt>
              </c:numCache>
            </c:numRef>
          </c:val>
          <c:smooth val="0"/>
        </c:ser>
        <c:marker val="1"/>
        <c:axId val="36879997"/>
        <c:axId val="63484518"/>
      </c:lineChart>
      <c:catAx>
        <c:axId val="36879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84518"/>
        <c:crosses val="autoZero"/>
        <c:auto val="1"/>
        <c:lblOffset val="100"/>
        <c:noMultiLvlLbl val="0"/>
      </c:catAx>
      <c:valAx>
        <c:axId val="6348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68799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2.9</c:v>
                </c:pt>
                <c:pt idx="6">
                  <c:v>3.2</c:v>
                </c:pt>
                <c:pt idx="7">
                  <c:v>1.7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3.1</c:v>
                </c:pt>
                <c:pt idx="13">
                  <c:v>0</c:v>
                </c:pt>
                <c:pt idx="14">
                  <c:v>9.7</c:v>
                </c:pt>
                <c:pt idx="15">
                  <c:v>0</c:v>
                </c:pt>
                <c:pt idx="16">
                  <c:v>8.4</c:v>
                </c:pt>
                <c:pt idx="17">
                  <c:v>0.2</c:v>
                </c:pt>
                <c:pt idx="18">
                  <c:v>3.3</c:v>
                </c:pt>
                <c:pt idx="19">
                  <c:v>0.4</c:v>
                </c:pt>
                <c:pt idx="20">
                  <c:v>0</c:v>
                </c:pt>
                <c:pt idx="21">
                  <c:v>0</c:v>
                </c:pt>
                <c:pt idx="22">
                  <c:v>0.5</c:v>
                </c:pt>
                <c:pt idx="23">
                  <c:v>0</c:v>
                </c:pt>
                <c:pt idx="24">
                  <c:v>1.4</c:v>
                </c:pt>
                <c:pt idx="25">
                  <c:v>7.4</c:v>
                </c:pt>
                <c:pt idx="26">
                  <c:v>1.8</c:v>
                </c:pt>
                <c:pt idx="27">
                  <c:v>0</c:v>
                </c:pt>
                <c:pt idx="28">
                  <c:v>4.5</c:v>
                </c:pt>
                <c:pt idx="29">
                  <c:v>0.9</c:v>
                </c:pt>
              </c:numCache>
            </c:numRef>
          </c:val>
        </c:ser>
        <c:axId val="34489751"/>
        <c:axId val="41972304"/>
      </c:barChart>
      <c:catAx>
        <c:axId val="3448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72304"/>
        <c:crosses val="autoZero"/>
        <c:auto val="1"/>
        <c:lblOffset val="100"/>
        <c:noMultiLvlLbl val="0"/>
      </c:catAx>
      <c:valAx>
        <c:axId val="4197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44897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42206417"/>
        <c:axId val="44313434"/>
      </c:barChart>
      <c:catAx>
        <c:axId val="4220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13434"/>
        <c:crosses val="autoZero"/>
        <c:auto val="1"/>
        <c:lblOffset val="100"/>
        <c:noMultiLvlLbl val="0"/>
      </c:catAx>
      <c:valAx>
        <c:axId val="4431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2206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7.1</c:v>
                </c:pt>
                <c:pt idx="1">
                  <c:v>-1.7</c:v>
                </c:pt>
                <c:pt idx="2">
                  <c:v>-2</c:v>
                </c:pt>
                <c:pt idx="3">
                  <c:v>6.9</c:v>
                </c:pt>
                <c:pt idx="4">
                  <c:v>0.1</c:v>
                </c:pt>
                <c:pt idx="5">
                  <c:v>2.9</c:v>
                </c:pt>
                <c:pt idx="6">
                  <c:v>0</c:v>
                </c:pt>
                <c:pt idx="7">
                  <c:v>0.9</c:v>
                </c:pt>
                <c:pt idx="8">
                  <c:v>-7.4</c:v>
                </c:pt>
                <c:pt idx="9">
                  <c:v>4.3</c:v>
                </c:pt>
                <c:pt idx="10">
                  <c:v>-0.9</c:v>
                </c:pt>
                <c:pt idx="11">
                  <c:v>3.1</c:v>
                </c:pt>
                <c:pt idx="12">
                  <c:v>4.6</c:v>
                </c:pt>
                <c:pt idx="13">
                  <c:v>-0.9</c:v>
                </c:pt>
                <c:pt idx="14">
                  <c:v>-2.5</c:v>
                </c:pt>
                <c:pt idx="15">
                  <c:v>2.9</c:v>
                </c:pt>
                <c:pt idx="16">
                  <c:v>-5</c:v>
                </c:pt>
                <c:pt idx="17">
                  <c:v>5.9</c:v>
                </c:pt>
                <c:pt idx="18">
                  <c:v>-3.4</c:v>
                </c:pt>
                <c:pt idx="19">
                  <c:v>1.5</c:v>
                </c:pt>
                <c:pt idx="20">
                  <c:v>4.9</c:v>
                </c:pt>
                <c:pt idx="21">
                  <c:v>-4.7</c:v>
                </c:pt>
                <c:pt idx="22">
                  <c:v>1.3</c:v>
                </c:pt>
                <c:pt idx="23">
                  <c:v>4.9</c:v>
                </c:pt>
                <c:pt idx="24">
                  <c:v>4.1</c:v>
                </c:pt>
                <c:pt idx="25">
                  <c:v>6.9</c:v>
                </c:pt>
                <c:pt idx="26">
                  <c:v>2.7</c:v>
                </c:pt>
                <c:pt idx="27">
                  <c:v>3.2</c:v>
                </c:pt>
                <c:pt idx="28">
                  <c:v>2.1</c:v>
                </c:pt>
                <c:pt idx="29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63276587"/>
        <c:axId val="32618372"/>
      </c:lineChart>
      <c:catAx>
        <c:axId val="632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18372"/>
        <c:crosses val="autoZero"/>
        <c:auto val="1"/>
        <c:lblOffset val="100"/>
        <c:noMultiLvlLbl val="0"/>
      </c:catAx>
      <c:valAx>
        <c:axId val="32618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3276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Surf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10</c:v>
                </c:pt>
                <c:pt idx="1">
                  <c:v>8.5</c:v>
                </c:pt>
                <c:pt idx="2">
                  <c:v>10.5</c:v>
                </c:pt>
                <c:pt idx="3">
                  <c:v>11.1</c:v>
                </c:pt>
                <c:pt idx="4">
                  <c:v>7</c:v>
                </c:pt>
                <c:pt idx="5">
                  <c:v>8</c:v>
                </c:pt>
                <c:pt idx="6">
                  <c:v>7.5</c:v>
                </c:pt>
                <c:pt idx="7">
                  <c:v>5</c:v>
                </c:pt>
                <c:pt idx="8">
                  <c:v>7.3</c:v>
                </c:pt>
                <c:pt idx="9">
                  <c:v>10.5</c:v>
                </c:pt>
                <c:pt idx="10">
                  <c:v>7.7</c:v>
                </c:pt>
                <c:pt idx="11">
                  <c:v>8.3</c:v>
                </c:pt>
                <c:pt idx="12">
                  <c:v>8.2</c:v>
                </c:pt>
                <c:pt idx="13">
                  <c:v>8.3</c:v>
                </c:pt>
                <c:pt idx="14">
                  <c:v>7.2</c:v>
                </c:pt>
                <c:pt idx="15">
                  <c:v>9.1</c:v>
                </c:pt>
                <c:pt idx="16">
                  <c:v>7.1</c:v>
                </c:pt>
                <c:pt idx="17">
                  <c:v>9.7</c:v>
                </c:pt>
                <c:pt idx="18">
                  <c:v>6.1</c:v>
                </c:pt>
                <c:pt idx="19">
                  <c:v>7.4</c:v>
                </c:pt>
                <c:pt idx="20">
                  <c:v>8.1</c:v>
                </c:pt>
                <c:pt idx="21">
                  <c:v>6.4</c:v>
                </c:pt>
                <c:pt idx="22">
                  <c:v>11.3</c:v>
                </c:pt>
                <c:pt idx="23">
                  <c:v>10.3</c:v>
                </c:pt>
                <c:pt idx="24">
                  <c:v>8.8</c:v>
                </c:pt>
                <c:pt idx="25">
                  <c:v>10.9</c:v>
                </c:pt>
                <c:pt idx="26">
                  <c:v>8.2</c:v>
                </c:pt>
                <c:pt idx="27">
                  <c:v>10.5</c:v>
                </c:pt>
                <c:pt idx="28">
                  <c:v>9.3</c:v>
                </c:pt>
                <c:pt idx="29">
                  <c:v>14.6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9.5</c:v>
                </c:pt>
                <c:pt idx="1">
                  <c:v>7.7</c:v>
                </c:pt>
                <c:pt idx="2">
                  <c:v>9</c:v>
                </c:pt>
                <c:pt idx="3">
                  <c:v>10.1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4.5</c:v>
                </c:pt>
                <c:pt idx="8">
                  <c:v>6.5</c:v>
                </c:pt>
                <c:pt idx="9">
                  <c:v>10</c:v>
                </c:pt>
                <c:pt idx="10">
                  <c:v>7.4</c:v>
                </c:pt>
                <c:pt idx="11">
                  <c:v>7.8</c:v>
                </c:pt>
                <c:pt idx="12">
                  <c:v>8.3</c:v>
                </c:pt>
                <c:pt idx="13">
                  <c:v>8.1</c:v>
                </c:pt>
                <c:pt idx="14">
                  <c:v>7.1</c:v>
                </c:pt>
                <c:pt idx="15">
                  <c:v>8.1</c:v>
                </c:pt>
                <c:pt idx="16">
                  <c:v>9.2</c:v>
                </c:pt>
                <c:pt idx="17">
                  <c:v>9.1</c:v>
                </c:pt>
                <c:pt idx="18">
                  <c:v>6.2</c:v>
                </c:pt>
                <c:pt idx="19">
                  <c:v>7.6</c:v>
                </c:pt>
                <c:pt idx="20">
                  <c:v>7.9</c:v>
                </c:pt>
                <c:pt idx="21">
                  <c:v>6.8</c:v>
                </c:pt>
                <c:pt idx="22">
                  <c:v>10.7</c:v>
                </c:pt>
                <c:pt idx="23">
                  <c:v>11</c:v>
                </c:pt>
                <c:pt idx="24">
                  <c:v>8.9</c:v>
                </c:pt>
                <c:pt idx="25">
                  <c:v>10.7</c:v>
                </c:pt>
                <c:pt idx="26">
                  <c:v>8.3</c:v>
                </c:pt>
                <c:pt idx="27">
                  <c:v>10.1</c:v>
                </c:pt>
                <c:pt idx="28">
                  <c:v>9.2</c:v>
                </c:pt>
                <c:pt idx="29">
                  <c:v>13.1</c:v>
                </c:pt>
              </c:numCache>
            </c:numRef>
          </c:val>
          <c:smooth val="0"/>
        </c:ser>
        <c:marker val="1"/>
        <c:axId val="25129893"/>
        <c:axId val="24842446"/>
      </c:lineChart>
      <c:catAx>
        <c:axId val="25129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42446"/>
        <c:crosses val="autoZero"/>
        <c:auto val="1"/>
        <c:lblOffset val="100"/>
        <c:noMultiLvlLbl val="0"/>
      </c:catAx>
      <c:valAx>
        <c:axId val="24842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129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9</c:v>
                </c:pt>
                <c:pt idx="1">
                  <c:v>7.2</c:v>
                </c:pt>
                <c:pt idx="2">
                  <c:v>8.2</c:v>
                </c:pt>
                <c:pt idx="3">
                  <c:v>9.7</c:v>
                </c:pt>
                <c:pt idx="4">
                  <c:v>5.5</c:v>
                </c:pt>
                <c:pt idx="5">
                  <c:v>6</c:v>
                </c:pt>
                <c:pt idx="6">
                  <c:v>6.5</c:v>
                </c:pt>
                <c:pt idx="7">
                  <c:v>4</c:v>
                </c:pt>
                <c:pt idx="8">
                  <c:v>6</c:v>
                </c:pt>
                <c:pt idx="9">
                  <c:v>9.5</c:v>
                </c:pt>
                <c:pt idx="10">
                  <c:v>7.7</c:v>
                </c:pt>
                <c:pt idx="11">
                  <c:v>7.8</c:v>
                </c:pt>
                <c:pt idx="12">
                  <c:v>8.8</c:v>
                </c:pt>
                <c:pt idx="13">
                  <c:v>8.3</c:v>
                </c:pt>
                <c:pt idx="14">
                  <c:v>7.6</c:v>
                </c:pt>
                <c:pt idx="15">
                  <c:v>7.9</c:v>
                </c:pt>
                <c:pt idx="16">
                  <c:v>7.3</c:v>
                </c:pt>
                <c:pt idx="17">
                  <c:v>9</c:v>
                </c:pt>
                <c:pt idx="18">
                  <c:v>7</c:v>
                </c:pt>
                <c:pt idx="19">
                  <c:v>7.9</c:v>
                </c:pt>
                <c:pt idx="20">
                  <c:v>8</c:v>
                </c:pt>
                <c:pt idx="21">
                  <c:v>7.2</c:v>
                </c:pt>
                <c:pt idx="22">
                  <c:v>10.6</c:v>
                </c:pt>
                <c:pt idx="23">
                  <c:v>9.2</c:v>
                </c:pt>
                <c:pt idx="24">
                  <c:v>9.1</c:v>
                </c:pt>
                <c:pt idx="25">
                  <c:v>10.5</c:v>
                </c:pt>
                <c:pt idx="26">
                  <c:v>9</c:v>
                </c:pt>
                <c:pt idx="27">
                  <c:v>10.1</c:v>
                </c:pt>
                <c:pt idx="28">
                  <c:v>9.5</c:v>
                </c:pt>
                <c:pt idx="29">
                  <c:v>12.1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22255423"/>
        <c:axId val="66081080"/>
      </c:lineChart>
      <c:catAx>
        <c:axId val="22255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81080"/>
        <c:crosses val="autoZero"/>
        <c:auto val="1"/>
        <c:lblOffset val="100"/>
        <c:noMultiLvlLbl val="0"/>
      </c:catAx>
      <c:valAx>
        <c:axId val="6608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2255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1024.3814498784018</c:v>
                </c:pt>
                <c:pt idx="1">
                  <c:v>1021.477630866382</c:v>
                </c:pt>
                <c:pt idx="2">
                  <c:v>1016.7706253189087</c:v>
                </c:pt>
                <c:pt idx="3">
                  <c:v>1019.524392210422</c:v>
                </c:pt>
                <c:pt idx="4">
                  <c:v>1022.3652576403313</c:v>
                </c:pt>
                <c:pt idx="5">
                  <c:v>1004.2940872718829</c:v>
                </c:pt>
                <c:pt idx="6">
                  <c:v>995.1217603865609</c:v>
                </c:pt>
                <c:pt idx="7">
                  <c:v>1010.704684485853</c:v>
                </c:pt>
                <c:pt idx="8">
                  <c:v>1024.7485135990794</c:v>
                </c:pt>
                <c:pt idx="9">
                  <c:v>1025.4518133802935</c:v>
                </c:pt>
                <c:pt idx="10">
                  <c:v>1029.9435729519566</c:v>
                </c:pt>
                <c:pt idx="11">
                  <c:v>1022.4917461100102</c:v>
                </c:pt>
                <c:pt idx="12">
                  <c:v>1010.6441299583508</c:v>
                </c:pt>
                <c:pt idx="13">
                  <c:v>999.1250906846803</c:v>
                </c:pt>
                <c:pt idx="14">
                  <c:v>1005.2078442070642</c:v>
                </c:pt>
                <c:pt idx="15">
                  <c:v>1009.5401665395025</c:v>
                </c:pt>
                <c:pt idx="16">
                  <c:v>1004.4704694634838</c:v>
                </c:pt>
                <c:pt idx="17">
                  <c:v>989.2000807322675</c:v>
                </c:pt>
                <c:pt idx="18">
                  <c:v>1005.0307507772922</c:v>
                </c:pt>
                <c:pt idx="19">
                  <c:v>1012.6094061471189</c:v>
                </c:pt>
                <c:pt idx="20">
                  <c:v>1021.4520580768642</c:v>
                </c:pt>
                <c:pt idx="21">
                  <c:v>1015.7634561306301</c:v>
                </c:pt>
                <c:pt idx="22">
                  <c:v>1011.3113139519156</c:v>
                </c:pt>
                <c:pt idx="23">
                  <c:v>1012.0516369952888</c:v>
                </c:pt>
                <c:pt idx="24">
                  <c:v>1009.8207586404438</c:v>
                </c:pt>
                <c:pt idx="25">
                  <c:v>1009.5258018225942</c:v>
                </c:pt>
                <c:pt idx="26">
                  <c:v>1011.2166188158108</c:v>
                </c:pt>
                <c:pt idx="27">
                  <c:v>1012.6247052687363</c:v>
                </c:pt>
                <c:pt idx="28">
                  <c:v>1017.6419828873541</c:v>
                </c:pt>
                <c:pt idx="29">
                  <c:v>1013.1657148061452</c:v>
                </c:pt>
              </c:numCache>
            </c:numRef>
          </c:val>
        </c:ser>
        <c:axId val="57858809"/>
        <c:axId val="50967234"/>
      </c:barChart>
      <c:catAx>
        <c:axId val="57858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67234"/>
        <c:crosses val="autoZero"/>
        <c:auto val="1"/>
        <c:lblOffset val="100"/>
        <c:noMultiLvlLbl val="0"/>
      </c:catAx>
      <c:valAx>
        <c:axId val="50967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78588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6.534476517122794</c:v>
                </c:pt>
                <c:pt idx="1">
                  <c:v>7.779660133574797</c:v>
                </c:pt>
                <c:pt idx="2">
                  <c:v>6.372852295518378</c:v>
                </c:pt>
                <c:pt idx="3">
                  <c:v>6.293583327286029</c:v>
                </c:pt>
                <c:pt idx="4">
                  <c:v>3.486665163212834</c:v>
                </c:pt>
                <c:pt idx="5">
                  <c:v>7.556363080289604</c:v>
                </c:pt>
                <c:pt idx="6">
                  <c:v>3.609204460251923</c:v>
                </c:pt>
                <c:pt idx="7">
                  <c:v>-1.8864100528440364</c:v>
                </c:pt>
                <c:pt idx="8">
                  <c:v>5.6390737837592955</c:v>
                </c:pt>
                <c:pt idx="9">
                  <c:v>6.825328951999821</c:v>
                </c:pt>
                <c:pt idx="10">
                  <c:v>4.954466117534307</c:v>
                </c:pt>
                <c:pt idx="11">
                  <c:v>6.132619944798648</c:v>
                </c:pt>
                <c:pt idx="12">
                  <c:v>4.717311379230954</c:v>
                </c:pt>
                <c:pt idx="13">
                  <c:v>5.649529651122444</c:v>
                </c:pt>
                <c:pt idx="14">
                  <c:v>2.1358171025073958</c:v>
                </c:pt>
                <c:pt idx="15">
                  <c:v>1.6634370797267282</c:v>
                </c:pt>
                <c:pt idx="16">
                  <c:v>2.490309434612595</c:v>
                </c:pt>
                <c:pt idx="17">
                  <c:v>8.891547842811494</c:v>
                </c:pt>
                <c:pt idx="18">
                  <c:v>2.9489321023531154</c:v>
                </c:pt>
                <c:pt idx="19">
                  <c:v>3.4554110686578112</c:v>
                </c:pt>
                <c:pt idx="20">
                  <c:v>4.822225739418393</c:v>
                </c:pt>
                <c:pt idx="21">
                  <c:v>2.944651082991559</c:v>
                </c:pt>
                <c:pt idx="22">
                  <c:v>6.016180913781841</c:v>
                </c:pt>
                <c:pt idx="23">
                  <c:v>3.721818222383795</c:v>
                </c:pt>
                <c:pt idx="24">
                  <c:v>4.4189028760743385</c:v>
                </c:pt>
                <c:pt idx="25">
                  <c:v>7.9602929166403715</c:v>
                </c:pt>
                <c:pt idx="26">
                  <c:v>6.340994680137894</c:v>
                </c:pt>
                <c:pt idx="27">
                  <c:v>7.829356425642503</c:v>
                </c:pt>
                <c:pt idx="28">
                  <c:v>6.809083507856489</c:v>
                </c:pt>
                <c:pt idx="29">
                  <c:v>13.061336171716835</c:v>
                </c:pt>
              </c:numCache>
            </c:numRef>
          </c:val>
          <c:smooth val="0"/>
        </c:ser>
        <c:marker val="1"/>
        <c:axId val="56051923"/>
        <c:axId val="34705260"/>
      </c:lineChart>
      <c:catAx>
        <c:axId val="56051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05260"/>
        <c:crosses val="autoZero"/>
        <c:auto val="1"/>
        <c:lblOffset val="100"/>
        <c:noMultiLvlLbl val="0"/>
      </c:catAx>
      <c:valAx>
        <c:axId val="34705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051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0.93625</cdr:x>
      <cdr:y>0.066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c87952b-834a-4744-9caa-f697992bbdf9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b930633-f096-4089-8a9e-fcf5b010bd76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0.06975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3060e81-5e02-4c09-bcb5-e643c9a26e9d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0.51125</cdr:y>
    </cdr:from>
    <cdr:to>
      <cdr:x>0.5205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4ed610f-7465-4507-9aaf-96775a5738d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0.02525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5bdd286-abaa-4b1b-afe4-173e81e6818d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0ede80a-e209-430c-8a46-3ae4949e19f8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8850890-e3cf-4e6c-8e15-263544a59579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0.02775</cdr:y>
    </cdr:from>
    <cdr:to>
      <cdr:x>0.90575</cdr:x>
      <cdr:y>0.06275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5394e51-ed45-4e1c-b3d0-5a75c5b380bf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0.037</cdr:y>
    </cdr:from>
    <cdr:to>
      <cdr:x>0.9335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01425" y="257175"/>
          <a:ext cx="1219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8333762-9a02-4e2d-9dbd-3df470ad20cc}" type="TxLink">
            <a:rPr lang="en-US" cap="none" sz="1000" b="1" i="0" u="none" baseline="0">
              <a:latin typeface="Arial"/>
              <a:ea typeface="Arial"/>
              <a:cs typeface="Arial"/>
            </a:rPr>
            <a:t>2005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5" activePane="bottomLeft" state="split"/>
      <selection pane="topLeft" activeCell="O8" sqref="O8"/>
      <selection pane="bottomLeft" activeCell="A38" sqref="A38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124</v>
      </c>
      <c r="R4" s="60">
        <v>2005</v>
      </c>
      <c r="S4" s="7"/>
      <c r="T4" s="7"/>
      <c r="U4" s="60"/>
      <c r="V4" s="18"/>
      <c r="W4" s="102"/>
      <c r="X4" s="99"/>
      <c r="Y4" s="147" t="s">
        <v>96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89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104" t="s">
        <v>65</v>
      </c>
      <c r="X6" s="145" t="s">
        <v>29</v>
      </c>
      <c r="Y6" s="148"/>
      <c r="Z6" s="132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5" t="s">
        <v>67</v>
      </c>
      <c r="X7" s="145"/>
      <c r="Y7" s="148"/>
      <c r="Z7" s="132"/>
    </row>
    <row r="8" spans="1:41" ht="40.5" thickBot="1">
      <c r="A8" s="33"/>
      <c r="B8" s="29" t="s">
        <v>16</v>
      </c>
      <c r="C8" s="8" t="s">
        <v>17</v>
      </c>
      <c r="D8" s="8" t="s">
        <v>14</v>
      </c>
      <c r="E8" s="8" t="s">
        <v>15</v>
      </c>
      <c r="F8" s="10" t="s">
        <v>61</v>
      </c>
      <c r="G8" s="33" t="s">
        <v>39</v>
      </c>
      <c r="H8" s="33" t="s">
        <v>85</v>
      </c>
      <c r="I8" s="56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29" t="s">
        <v>90</v>
      </c>
      <c r="Q8" s="10" t="s">
        <v>97</v>
      </c>
      <c r="R8" s="10" t="s">
        <v>12</v>
      </c>
      <c r="S8" s="33" t="s">
        <v>20</v>
      </c>
      <c r="T8" s="33" t="s">
        <v>99</v>
      </c>
      <c r="U8" s="33" t="s">
        <v>21</v>
      </c>
      <c r="V8" s="33" t="s">
        <v>68</v>
      </c>
      <c r="W8" s="106" t="s">
        <v>68</v>
      </c>
      <c r="X8" s="146"/>
      <c r="Y8" s="149"/>
      <c r="Z8" s="132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63">
        <v>1</v>
      </c>
      <c r="B9" s="64">
        <v>8.9</v>
      </c>
      <c r="C9" s="65">
        <v>7.8</v>
      </c>
      <c r="D9" s="65">
        <v>11.4</v>
      </c>
      <c r="E9" s="65">
        <v>7.2</v>
      </c>
      <c r="F9" s="66">
        <f aca="true" t="shared" si="0" ref="F9:F38">AVERAGE(D9:E9)</f>
        <v>9.3</v>
      </c>
      <c r="G9" s="67">
        <f>100*(AI9/AG9)</f>
        <v>85.09255623890898</v>
      </c>
      <c r="H9" s="67">
        <f aca="true" t="shared" si="1" ref="H9:H38">AJ9</f>
        <v>6.534476517122794</v>
      </c>
      <c r="I9" s="68">
        <v>7.1</v>
      </c>
      <c r="J9" s="66"/>
      <c r="K9" s="68">
        <v>10</v>
      </c>
      <c r="L9" s="65">
        <v>9.5</v>
      </c>
      <c r="M9" s="65">
        <v>9</v>
      </c>
      <c r="N9" s="65"/>
      <c r="O9" s="66"/>
      <c r="P9" s="69" t="s">
        <v>102</v>
      </c>
      <c r="Q9" s="70">
        <v>16</v>
      </c>
      <c r="R9" s="67"/>
      <c r="S9" s="67">
        <v>0</v>
      </c>
      <c r="T9" s="67"/>
      <c r="U9" s="71"/>
      <c r="V9" s="64">
        <v>1013.9</v>
      </c>
      <c r="W9" s="121">
        <f aca="true" t="shared" si="2" ref="W9:W38">V9+AT17</f>
        <v>1024.3814498784018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11.397624958456682</v>
      </c>
      <c r="AH9">
        <f aca="true" t="shared" si="5" ref="AH9:AH39">IF(V9&gt;=0,6.107*EXP(17.38*(C9/(239+C9))),6.107*EXP(22.44*(C9/(272.4+C9))))</f>
        <v>10.57743042767468</v>
      </c>
      <c r="AI9">
        <f aca="true" t="shared" si="6" ref="AI9:AI39">IF(C9&gt;=0,AH9-(0.000799*1000*(B9-C9)),AH9-(0.00072*1000*(B9-C9)))</f>
        <v>9.69853042767468</v>
      </c>
      <c r="AJ9">
        <f>239*LN(AI9/6.107)/(17.38-LN(AI9/6.107))</f>
        <v>6.534476517122794</v>
      </c>
      <c r="AL9">
        <f>COUNTIF(U9:U39,"&lt;1")</f>
        <v>0</v>
      </c>
      <c r="AM9">
        <f>COUNTIF(E9:E39,"&lt;0")</f>
        <v>2</v>
      </c>
      <c r="AN9">
        <f>COUNTIF(I9:I39,"&lt;0")</f>
        <v>9</v>
      </c>
      <c r="AO9">
        <f>COUNTIF(Q9:Q39,"&gt;=39")</f>
        <v>2</v>
      </c>
    </row>
    <row r="10" spans="1:36" ht="12.75">
      <c r="A10" s="72">
        <v>2</v>
      </c>
      <c r="B10" s="73">
        <v>8.2</v>
      </c>
      <c r="C10" s="74">
        <v>8</v>
      </c>
      <c r="D10" s="74">
        <v>18.5</v>
      </c>
      <c r="E10" s="74">
        <v>1.2</v>
      </c>
      <c r="F10" s="75">
        <f t="shared" si="0"/>
        <v>9.85</v>
      </c>
      <c r="G10" s="67">
        <f aca="true" t="shared" si="7" ref="G10:G38">100*(AI10/AG10)</f>
        <v>97.17843409627615</v>
      </c>
      <c r="H10" s="76">
        <f t="shared" si="1"/>
        <v>7.779660133574797</v>
      </c>
      <c r="I10" s="77">
        <v>-1.7</v>
      </c>
      <c r="J10" s="75"/>
      <c r="K10" s="77">
        <v>8.5</v>
      </c>
      <c r="L10" s="74">
        <v>7.7</v>
      </c>
      <c r="M10" s="74">
        <v>7.2</v>
      </c>
      <c r="N10" s="74"/>
      <c r="O10" s="75"/>
      <c r="P10" s="78" t="s">
        <v>103</v>
      </c>
      <c r="Q10" s="79">
        <v>18</v>
      </c>
      <c r="R10" s="76"/>
      <c r="S10" s="76">
        <v>0</v>
      </c>
      <c r="T10" s="76"/>
      <c r="U10" s="80"/>
      <c r="V10" s="73">
        <v>1011</v>
      </c>
      <c r="W10" s="121">
        <f t="shared" si="2"/>
        <v>1021.477630866382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10.869456390833992</v>
      </c>
      <c r="AH10">
        <f t="shared" si="5"/>
        <v>10.722567515390086</v>
      </c>
      <c r="AI10">
        <f t="shared" si="6"/>
        <v>10.562767515390087</v>
      </c>
      <c r="AJ10">
        <f aca="true" t="shared" si="12" ref="AJ10:AJ39">239*LN(AI10/6.107)/(17.38-LN(AI10/6.107))</f>
        <v>7.779660133574797</v>
      </c>
    </row>
    <row r="11" spans="1:36" ht="12.75">
      <c r="A11" s="63">
        <v>3</v>
      </c>
      <c r="B11" s="64">
        <v>9.8</v>
      </c>
      <c r="C11" s="65">
        <v>8.2</v>
      </c>
      <c r="D11" s="65">
        <v>17</v>
      </c>
      <c r="E11" s="65">
        <v>1.5</v>
      </c>
      <c r="F11" s="66">
        <f t="shared" si="0"/>
        <v>9.25</v>
      </c>
      <c r="G11" s="67">
        <f t="shared" si="7"/>
        <v>79.20057639145494</v>
      </c>
      <c r="H11" s="67">
        <f t="shared" si="1"/>
        <v>6.372852295518378</v>
      </c>
      <c r="I11" s="68">
        <v>-2</v>
      </c>
      <c r="J11" s="66"/>
      <c r="K11" s="68">
        <v>10.5</v>
      </c>
      <c r="L11" s="65">
        <v>9</v>
      </c>
      <c r="M11" s="65">
        <v>8.2</v>
      </c>
      <c r="N11" s="65"/>
      <c r="O11" s="66"/>
      <c r="P11" s="69" t="s">
        <v>102</v>
      </c>
      <c r="Q11" s="70">
        <v>24</v>
      </c>
      <c r="R11" s="67"/>
      <c r="S11" s="67">
        <v>0.3</v>
      </c>
      <c r="T11" s="67">
        <v>0.5</v>
      </c>
      <c r="U11" s="71"/>
      <c r="V11" s="64">
        <v>1006.4</v>
      </c>
      <c r="W11" s="121">
        <f t="shared" si="2"/>
        <v>1016.7706253189087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12.109831554040031</v>
      </c>
      <c r="AH11">
        <f t="shared" si="5"/>
        <v>10.869456390833992</v>
      </c>
      <c r="AI11">
        <f t="shared" si="6"/>
        <v>9.591056390833991</v>
      </c>
      <c r="AJ11">
        <f t="shared" si="12"/>
        <v>6.372852295518378</v>
      </c>
    </row>
    <row r="12" spans="1:36" ht="12.75">
      <c r="A12" s="72">
        <v>4</v>
      </c>
      <c r="B12" s="73">
        <v>9.1</v>
      </c>
      <c r="C12" s="74">
        <v>7.8</v>
      </c>
      <c r="D12" s="74">
        <v>13.4</v>
      </c>
      <c r="E12" s="74">
        <v>7.6</v>
      </c>
      <c r="F12" s="75">
        <f t="shared" si="0"/>
        <v>10.5</v>
      </c>
      <c r="G12" s="67">
        <f t="shared" si="7"/>
        <v>82.56766224525876</v>
      </c>
      <c r="H12" s="76">
        <f t="shared" si="1"/>
        <v>6.293583327286029</v>
      </c>
      <c r="I12" s="77">
        <v>6.9</v>
      </c>
      <c r="J12" s="75"/>
      <c r="K12" s="77">
        <v>11.1</v>
      </c>
      <c r="L12" s="74">
        <v>10.1</v>
      </c>
      <c r="M12" s="74">
        <v>9.7</v>
      </c>
      <c r="N12" s="74"/>
      <c r="O12" s="75"/>
      <c r="P12" s="78" t="s">
        <v>106</v>
      </c>
      <c r="Q12" s="79">
        <v>26</v>
      </c>
      <c r="R12" s="76"/>
      <c r="S12" s="76" t="s">
        <v>108</v>
      </c>
      <c r="T12" s="76"/>
      <c r="U12" s="80"/>
      <c r="V12" s="73">
        <v>1009.1</v>
      </c>
      <c r="W12" s="121">
        <f t="shared" si="2"/>
        <v>1019.524392210422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11.552622622814317</v>
      </c>
      <c r="AH12">
        <f t="shared" si="5"/>
        <v>10.57743042767468</v>
      </c>
      <c r="AI12">
        <f t="shared" si="6"/>
        <v>9.538730427674679</v>
      </c>
      <c r="AJ12">
        <f t="shared" si="12"/>
        <v>6.293583327286029</v>
      </c>
    </row>
    <row r="13" spans="1:36" ht="12.75">
      <c r="A13" s="63">
        <v>5</v>
      </c>
      <c r="B13" s="64">
        <v>6.1</v>
      </c>
      <c r="C13" s="65">
        <v>5</v>
      </c>
      <c r="D13" s="65">
        <v>11.7</v>
      </c>
      <c r="E13" s="65">
        <v>3.1</v>
      </c>
      <c r="F13" s="66">
        <f t="shared" si="0"/>
        <v>7.3999999999999995</v>
      </c>
      <c r="G13" s="67">
        <f t="shared" si="7"/>
        <v>83.30625197080501</v>
      </c>
      <c r="H13" s="67">
        <f t="shared" si="1"/>
        <v>3.486665163212834</v>
      </c>
      <c r="I13" s="68">
        <v>0.1</v>
      </c>
      <c r="J13" s="66"/>
      <c r="K13" s="68">
        <v>7</v>
      </c>
      <c r="L13" s="65">
        <v>6</v>
      </c>
      <c r="M13" s="65">
        <v>5.5</v>
      </c>
      <c r="N13" s="65"/>
      <c r="O13" s="66"/>
      <c r="P13" s="69" t="s">
        <v>106</v>
      </c>
      <c r="Q13" s="70">
        <v>24</v>
      </c>
      <c r="R13" s="67"/>
      <c r="S13" s="67" t="s">
        <v>108</v>
      </c>
      <c r="T13" s="67"/>
      <c r="U13" s="71"/>
      <c r="V13" s="64">
        <v>1011.8</v>
      </c>
      <c r="W13" s="121">
        <f t="shared" si="2"/>
        <v>1022.3652576403313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9.41200153393066</v>
      </c>
      <c r="AH13">
        <f t="shared" si="5"/>
        <v>8.719685713352307</v>
      </c>
      <c r="AI13">
        <f t="shared" si="6"/>
        <v>7.840785713352307</v>
      </c>
      <c r="AJ13">
        <f t="shared" si="12"/>
        <v>3.486665163212834</v>
      </c>
    </row>
    <row r="14" spans="1:36" ht="12.75">
      <c r="A14" s="72">
        <v>6</v>
      </c>
      <c r="B14" s="73">
        <v>8.4</v>
      </c>
      <c r="C14" s="74">
        <v>8</v>
      </c>
      <c r="D14" s="74">
        <v>13.8</v>
      </c>
      <c r="E14" s="74">
        <v>7.1</v>
      </c>
      <c r="F14" s="75">
        <f t="shared" si="0"/>
        <v>10.45</v>
      </c>
      <c r="G14" s="67">
        <f t="shared" si="7"/>
        <v>94.41694340276472</v>
      </c>
      <c r="H14" s="76">
        <f t="shared" si="1"/>
        <v>7.556363080289604</v>
      </c>
      <c r="I14" s="77">
        <v>2.9</v>
      </c>
      <c r="J14" s="75"/>
      <c r="K14" s="77">
        <v>8</v>
      </c>
      <c r="L14" s="74">
        <v>7</v>
      </c>
      <c r="M14" s="74">
        <v>6</v>
      </c>
      <c r="N14" s="74"/>
      <c r="O14" s="75"/>
      <c r="P14" s="78" t="s">
        <v>109</v>
      </c>
      <c r="Q14" s="79">
        <v>48</v>
      </c>
      <c r="R14" s="76"/>
      <c r="S14" s="76">
        <v>2.9</v>
      </c>
      <c r="T14" s="76"/>
      <c r="U14" s="80"/>
      <c r="V14" s="73">
        <v>994</v>
      </c>
      <c r="W14" s="121">
        <f t="shared" si="2"/>
        <v>1004.2940872718829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11.018115118398828</v>
      </c>
      <c r="AH14">
        <f t="shared" si="5"/>
        <v>10.722567515390086</v>
      </c>
      <c r="AI14">
        <f t="shared" si="6"/>
        <v>10.402967515390085</v>
      </c>
      <c r="AJ14">
        <f t="shared" si="12"/>
        <v>7.556363080289604</v>
      </c>
    </row>
    <row r="15" spans="1:36" ht="12.75">
      <c r="A15" s="63">
        <v>7</v>
      </c>
      <c r="B15" s="64">
        <v>7.8</v>
      </c>
      <c r="C15" s="65">
        <v>6</v>
      </c>
      <c r="D15" s="65">
        <v>10.8</v>
      </c>
      <c r="E15" s="65">
        <v>3.1</v>
      </c>
      <c r="F15" s="66">
        <f t="shared" si="0"/>
        <v>6.95</v>
      </c>
      <c r="G15" s="67">
        <f t="shared" si="7"/>
        <v>74.77165991344854</v>
      </c>
      <c r="H15" s="67">
        <f t="shared" si="1"/>
        <v>3.609204460251923</v>
      </c>
      <c r="I15" s="68">
        <v>0</v>
      </c>
      <c r="J15" s="66"/>
      <c r="K15" s="68">
        <v>7.5</v>
      </c>
      <c r="L15" s="65">
        <v>7</v>
      </c>
      <c r="M15" s="65">
        <v>6.5</v>
      </c>
      <c r="N15" s="65"/>
      <c r="O15" s="66"/>
      <c r="P15" s="69" t="s">
        <v>106</v>
      </c>
      <c r="Q15" s="70">
        <v>30</v>
      </c>
      <c r="R15" s="67"/>
      <c r="S15" s="67">
        <v>3.2</v>
      </c>
      <c r="T15" s="67"/>
      <c r="U15" s="71"/>
      <c r="V15" s="64">
        <v>984.9</v>
      </c>
      <c r="W15" s="121">
        <f t="shared" si="2"/>
        <v>995.1217603865609</v>
      </c>
      <c r="X15" s="127">
        <v>0</v>
      </c>
      <c r="Y15" s="134">
        <v>1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10.57743042767468</v>
      </c>
      <c r="AH15">
        <f t="shared" si="5"/>
        <v>9.347120306962537</v>
      </c>
      <c r="AI15">
        <f t="shared" si="6"/>
        <v>7.908920306962537</v>
      </c>
      <c r="AJ15">
        <f t="shared" si="12"/>
        <v>3.609204460251923</v>
      </c>
    </row>
    <row r="16" spans="1:36" ht="12.75">
      <c r="A16" s="72">
        <v>8</v>
      </c>
      <c r="B16" s="73">
        <v>4.5</v>
      </c>
      <c r="C16" s="74">
        <v>2.2</v>
      </c>
      <c r="D16" s="74">
        <v>7.8</v>
      </c>
      <c r="E16" s="74">
        <v>2.5</v>
      </c>
      <c r="F16" s="75">
        <f t="shared" si="0"/>
        <v>5.15</v>
      </c>
      <c r="G16" s="67">
        <f t="shared" si="7"/>
        <v>63.16237264437249</v>
      </c>
      <c r="H16" s="76">
        <f t="shared" si="1"/>
        <v>-1.8864100528440364</v>
      </c>
      <c r="I16" s="77">
        <v>0.9</v>
      </c>
      <c r="J16" s="75"/>
      <c r="K16" s="77">
        <v>5</v>
      </c>
      <c r="L16" s="74">
        <v>4.5</v>
      </c>
      <c r="M16" s="74">
        <v>4</v>
      </c>
      <c r="N16" s="74"/>
      <c r="O16" s="75"/>
      <c r="P16" s="78" t="s">
        <v>110</v>
      </c>
      <c r="Q16" s="79">
        <v>24</v>
      </c>
      <c r="R16" s="76"/>
      <c r="S16" s="76">
        <v>1.7</v>
      </c>
      <c r="T16" s="76"/>
      <c r="U16" s="80"/>
      <c r="V16" s="73">
        <v>1000.2</v>
      </c>
      <c r="W16" s="121">
        <f t="shared" si="2"/>
        <v>1010.704684485853</v>
      </c>
      <c r="X16" s="127">
        <v>1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8.420141382073544</v>
      </c>
      <c r="AH16">
        <f t="shared" si="5"/>
        <v>7.1560610769283075</v>
      </c>
      <c r="AI16">
        <f t="shared" si="6"/>
        <v>5.318361076928308</v>
      </c>
      <c r="AJ16">
        <f t="shared" si="12"/>
        <v>-1.8864100528440364</v>
      </c>
    </row>
    <row r="17" spans="1:46" ht="12.75">
      <c r="A17" s="63">
        <v>9</v>
      </c>
      <c r="B17" s="64">
        <v>7.2</v>
      </c>
      <c r="C17" s="65">
        <v>6.5</v>
      </c>
      <c r="D17" s="65">
        <v>10.1</v>
      </c>
      <c r="E17" s="65">
        <v>-2.1</v>
      </c>
      <c r="F17" s="66">
        <f t="shared" si="0"/>
        <v>4</v>
      </c>
      <c r="G17" s="67">
        <f t="shared" si="7"/>
        <v>89.79413444763146</v>
      </c>
      <c r="H17" s="67">
        <f t="shared" si="1"/>
        <v>5.6390737837592955</v>
      </c>
      <c r="I17" s="68">
        <v>-7.4</v>
      </c>
      <c r="J17" s="66"/>
      <c r="K17" s="68">
        <v>7.3</v>
      </c>
      <c r="L17" s="65">
        <v>6.5</v>
      </c>
      <c r="M17" s="65">
        <v>6</v>
      </c>
      <c r="N17" s="65"/>
      <c r="O17" s="66"/>
      <c r="P17" s="69" t="s">
        <v>106</v>
      </c>
      <c r="Q17" s="70">
        <v>32</v>
      </c>
      <c r="R17" s="67"/>
      <c r="S17" s="67" t="s">
        <v>108</v>
      </c>
      <c r="T17" s="67"/>
      <c r="U17" s="71"/>
      <c r="V17" s="64">
        <v>1014.2</v>
      </c>
      <c r="W17" s="121">
        <f t="shared" si="2"/>
        <v>1024.7485135990794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9</v>
      </c>
      <c r="AC17">
        <f t="shared" si="10"/>
        <v>9</v>
      </c>
      <c r="AD17">
        <f t="shared" si="3"/>
        <v>0</v>
      </c>
      <c r="AE17">
        <f t="shared" si="4"/>
        <v>9</v>
      </c>
      <c r="AG17">
        <f t="shared" si="11"/>
        <v>10.152351501423265</v>
      </c>
      <c r="AH17">
        <f t="shared" si="5"/>
        <v>9.67551615678414</v>
      </c>
      <c r="AI17">
        <f t="shared" si="6"/>
        <v>9.116216156784139</v>
      </c>
      <c r="AJ17">
        <f t="shared" si="12"/>
        <v>5.6390737837592955</v>
      </c>
      <c r="AT17">
        <f aca="true" t="shared" si="13" ref="AT17:AT47">V9*(10^(85/(18429.1+(67.53*B9)+(0.003*31)))-1)</f>
        <v>10.481449878401722</v>
      </c>
    </row>
    <row r="18" spans="1:46" ht="12.75">
      <c r="A18" s="72">
        <v>10</v>
      </c>
      <c r="B18" s="73">
        <v>10</v>
      </c>
      <c r="C18" s="74">
        <v>8.5</v>
      </c>
      <c r="D18" s="74">
        <v>15.8</v>
      </c>
      <c r="E18" s="74">
        <v>6.7</v>
      </c>
      <c r="F18" s="75">
        <f t="shared" si="0"/>
        <v>11.25</v>
      </c>
      <c r="G18" s="67">
        <f t="shared" si="7"/>
        <v>80.6189004362849</v>
      </c>
      <c r="H18" s="76">
        <f t="shared" si="1"/>
        <v>6.825328951999821</v>
      </c>
      <c r="I18" s="77">
        <v>4.3</v>
      </c>
      <c r="J18" s="75"/>
      <c r="K18" s="77">
        <v>10.5</v>
      </c>
      <c r="L18" s="74">
        <v>10</v>
      </c>
      <c r="M18" s="74">
        <v>9.5</v>
      </c>
      <c r="N18" s="74"/>
      <c r="O18" s="75"/>
      <c r="P18" s="78" t="s">
        <v>106</v>
      </c>
      <c r="Q18" s="79">
        <v>25</v>
      </c>
      <c r="R18" s="76"/>
      <c r="S18" s="76">
        <v>0</v>
      </c>
      <c r="T18" s="76"/>
      <c r="U18" s="80"/>
      <c r="V18" s="73">
        <v>1015</v>
      </c>
      <c r="W18" s="121">
        <f t="shared" si="2"/>
        <v>1025.4518133802935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12.273317807277772</v>
      </c>
      <c r="AH18">
        <f t="shared" si="5"/>
        <v>11.093113863278093</v>
      </c>
      <c r="AI18">
        <f t="shared" si="6"/>
        <v>9.894613863278092</v>
      </c>
      <c r="AJ18">
        <f t="shared" si="12"/>
        <v>6.825328951999821</v>
      </c>
      <c r="AT18">
        <f t="shared" si="13"/>
        <v>10.47763086638199</v>
      </c>
    </row>
    <row r="19" spans="1:46" ht="12.75">
      <c r="A19" s="63">
        <v>11</v>
      </c>
      <c r="B19" s="64">
        <v>6.1</v>
      </c>
      <c r="C19" s="65">
        <v>5.6</v>
      </c>
      <c r="D19" s="65">
        <v>14.2</v>
      </c>
      <c r="E19" s="65">
        <v>4.1</v>
      </c>
      <c r="F19" s="66">
        <f t="shared" si="0"/>
        <v>9.149999999999999</v>
      </c>
      <c r="G19" s="67">
        <f t="shared" si="7"/>
        <v>92.35042055563645</v>
      </c>
      <c r="H19" s="67">
        <f t="shared" si="1"/>
        <v>4.954466117534307</v>
      </c>
      <c r="I19" s="68">
        <v>-0.9</v>
      </c>
      <c r="J19" s="66"/>
      <c r="K19" s="68">
        <v>7.7</v>
      </c>
      <c r="L19" s="65">
        <v>7.4</v>
      </c>
      <c r="M19" s="65">
        <v>7.7</v>
      </c>
      <c r="N19" s="65"/>
      <c r="O19" s="66"/>
      <c r="P19" s="69" t="s">
        <v>109</v>
      </c>
      <c r="Q19" s="70">
        <v>21</v>
      </c>
      <c r="R19" s="67"/>
      <c r="S19" s="67">
        <v>0</v>
      </c>
      <c r="T19" s="67"/>
      <c r="U19" s="71"/>
      <c r="V19" s="64">
        <v>1019.3</v>
      </c>
      <c r="W19" s="121">
        <f t="shared" si="2"/>
        <v>1029.9435729519566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9.41200153393066</v>
      </c>
      <c r="AH19">
        <f t="shared" si="5"/>
        <v>9.091522999287918</v>
      </c>
      <c r="AI19">
        <f t="shared" si="6"/>
        <v>8.692022999287918</v>
      </c>
      <c r="AJ19">
        <f t="shared" si="12"/>
        <v>4.954466117534307</v>
      </c>
      <c r="AT19">
        <f t="shared" si="13"/>
        <v>10.370625318908813</v>
      </c>
    </row>
    <row r="20" spans="1:46" ht="12.75">
      <c r="A20" s="72">
        <v>12</v>
      </c>
      <c r="B20" s="73">
        <v>8.1</v>
      </c>
      <c r="C20" s="74">
        <v>7.2</v>
      </c>
      <c r="D20" s="74">
        <v>15.1</v>
      </c>
      <c r="E20" s="74">
        <v>5.4</v>
      </c>
      <c r="F20" s="75">
        <f t="shared" si="0"/>
        <v>10.25</v>
      </c>
      <c r="G20" s="67">
        <f t="shared" si="7"/>
        <v>87.37896792429409</v>
      </c>
      <c r="H20" s="76">
        <f t="shared" si="1"/>
        <v>6.132619944798648</v>
      </c>
      <c r="I20" s="77">
        <v>3.1</v>
      </c>
      <c r="J20" s="75"/>
      <c r="K20" s="77">
        <v>8.3</v>
      </c>
      <c r="L20" s="74">
        <v>7.8</v>
      </c>
      <c r="M20" s="74">
        <v>7.8</v>
      </c>
      <c r="N20" s="74"/>
      <c r="O20" s="75"/>
      <c r="P20" s="78" t="s">
        <v>106</v>
      </c>
      <c r="Q20" s="79">
        <v>21</v>
      </c>
      <c r="R20" s="76"/>
      <c r="S20" s="76" t="s">
        <v>108</v>
      </c>
      <c r="T20" s="76"/>
      <c r="U20" s="80"/>
      <c r="V20" s="73">
        <v>1012</v>
      </c>
      <c r="W20" s="121">
        <f t="shared" si="2"/>
        <v>1022.4917461100102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10.795791854163713</v>
      </c>
      <c r="AH20">
        <f t="shared" si="5"/>
        <v>10.152351501423265</v>
      </c>
      <c r="AI20">
        <f t="shared" si="6"/>
        <v>9.433251501423266</v>
      </c>
      <c r="AJ20">
        <f t="shared" si="12"/>
        <v>6.132619944798648</v>
      </c>
      <c r="AT20">
        <f t="shared" si="13"/>
        <v>10.424392210421985</v>
      </c>
    </row>
    <row r="21" spans="1:46" ht="12.75">
      <c r="A21" s="63">
        <v>13</v>
      </c>
      <c r="B21" s="64">
        <v>6.1</v>
      </c>
      <c r="C21" s="65">
        <v>5.5</v>
      </c>
      <c r="D21" s="65">
        <v>12.2</v>
      </c>
      <c r="E21" s="65">
        <v>5.8</v>
      </c>
      <c r="F21" s="66">
        <f t="shared" si="0"/>
        <v>9</v>
      </c>
      <c r="G21" s="67">
        <f t="shared" si="7"/>
        <v>90.83291475740884</v>
      </c>
      <c r="H21" s="67">
        <f t="shared" si="1"/>
        <v>4.717311379230954</v>
      </c>
      <c r="I21" s="68">
        <v>4.6</v>
      </c>
      <c r="J21" s="66"/>
      <c r="K21" s="68">
        <v>8.2</v>
      </c>
      <c r="L21" s="65">
        <v>8.3</v>
      </c>
      <c r="M21" s="65">
        <v>8.8</v>
      </c>
      <c r="N21" s="65"/>
      <c r="O21" s="66"/>
      <c r="P21" s="69" t="s">
        <v>118</v>
      </c>
      <c r="Q21" s="70">
        <v>19</v>
      </c>
      <c r="R21" s="67"/>
      <c r="S21" s="67">
        <v>3.1</v>
      </c>
      <c r="T21" s="67"/>
      <c r="U21" s="71"/>
      <c r="V21" s="64">
        <v>1000.2</v>
      </c>
      <c r="W21" s="121">
        <f t="shared" si="2"/>
        <v>1010.6441299583508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9.41200153393066</v>
      </c>
      <c r="AH21">
        <f t="shared" si="5"/>
        <v>9.028595330281249</v>
      </c>
      <c r="AI21">
        <f t="shared" si="6"/>
        <v>8.549195330281249</v>
      </c>
      <c r="AJ21">
        <f t="shared" si="12"/>
        <v>4.717311379230954</v>
      </c>
      <c r="AT21">
        <f t="shared" si="13"/>
        <v>10.565257640331284</v>
      </c>
    </row>
    <row r="22" spans="1:46" ht="12.75">
      <c r="A22" s="72">
        <v>14</v>
      </c>
      <c r="B22" s="73">
        <v>6.1</v>
      </c>
      <c r="C22" s="74">
        <v>5.9</v>
      </c>
      <c r="D22" s="74">
        <v>12.9</v>
      </c>
      <c r="E22" s="74">
        <v>3.3</v>
      </c>
      <c r="F22" s="75">
        <f t="shared" si="0"/>
        <v>8.1</v>
      </c>
      <c r="G22" s="67">
        <f t="shared" si="7"/>
        <v>96.9276711690476</v>
      </c>
      <c r="H22" s="76">
        <f t="shared" si="1"/>
        <v>5.649529651122444</v>
      </c>
      <c r="I22" s="77">
        <v>-0.9</v>
      </c>
      <c r="J22" s="75"/>
      <c r="K22" s="77">
        <v>8.3</v>
      </c>
      <c r="L22" s="74">
        <v>8.1</v>
      </c>
      <c r="M22" s="74">
        <v>8.3</v>
      </c>
      <c r="N22" s="74"/>
      <c r="O22" s="75"/>
      <c r="P22" s="78" t="s">
        <v>110</v>
      </c>
      <c r="Q22" s="79">
        <v>13</v>
      </c>
      <c r="R22" s="76"/>
      <c r="S22" s="76" t="s">
        <v>108</v>
      </c>
      <c r="T22" s="76"/>
      <c r="U22" s="80"/>
      <c r="V22" s="73">
        <v>988.8</v>
      </c>
      <c r="W22" s="121">
        <f t="shared" si="2"/>
        <v>999.1250906846803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9.41200153393066</v>
      </c>
      <c r="AH22">
        <f t="shared" si="5"/>
        <v>9.282633897234025</v>
      </c>
      <c r="AI22">
        <f t="shared" si="6"/>
        <v>9.122833897234026</v>
      </c>
      <c r="AJ22">
        <f t="shared" si="12"/>
        <v>5.649529651122444</v>
      </c>
      <c r="AT22">
        <f t="shared" si="13"/>
        <v>10.294087271882905</v>
      </c>
    </row>
    <row r="23" spans="1:46" ht="12.75">
      <c r="A23" s="63">
        <v>15</v>
      </c>
      <c r="B23" s="64">
        <v>2.9</v>
      </c>
      <c r="C23" s="65">
        <v>2.6</v>
      </c>
      <c r="D23" s="65">
        <v>9.3</v>
      </c>
      <c r="E23" s="65">
        <v>0.6</v>
      </c>
      <c r="F23" s="66">
        <f t="shared" si="0"/>
        <v>4.95</v>
      </c>
      <c r="G23" s="67">
        <f t="shared" si="7"/>
        <v>94.70355907633218</v>
      </c>
      <c r="H23" s="67">
        <f t="shared" si="1"/>
        <v>2.1358171025073958</v>
      </c>
      <c r="I23" s="68">
        <v>-2.5</v>
      </c>
      <c r="J23" s="66"/>
      <c r="K23" s="68">
        <v>7.2</v>
      </c>
      <c r="L23" s="65">
        <v>7.1</v>
      </c>
      <c r="M23" s="65">
        <v>7.6</v>
      </c>
      <c r="N23" s="65"/>
      <c r="O23" s="66"/>
      <c r="P23" s="69" t="s">
        <v>110</v>
      </c>
      <c r="Q23" s="70">
        <v>16</v>
      </c>
      <c r="R23" s="67"/>
      <c r="S23" s="67">
        <v>9.7</v>
      </c>
      <c r="T23" s="67"/>
      <c r="U23" s="71"/>
      <c r="V23" s="64">
        <v>994.7</v>
      </c>
      <c r="W23" s="121">
        <f t="shared" si="2"/>
        <v>1005.2078442070642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15</v>
      </c>
      <c r="AE23">
        <f t="shared" si="4"/>
        <v>15</v>
      </c>
      <c r="AG23">
        <f t="shared" si="11"/>
        <v>7.52171732970973</v>
      </c>
      <c r="AH23">
        <f t="shared" si="5"/>
        <v>7.36303401489637</v>
      </c>
      <c r="AI23">
        <f t="shared" si="6"/>
        <v>7.12333401489637</v>
      </c>
      <c r="AJ23">
        <f t="shared" si="12"/>
        <v>2.1358171025073958</v>
      </c>
      <c r="AT23">
        <f t="shared" si="13"/>
        <v>10.221760386560986</v>
      </c>
    </row>
    <row r="24" spans="1:46" ht="12.75">
      <c r="A24" s="72">
        <v>16</v>
      </c>
      <c r="B24" s="73">
        <v>5.9</v>
      </c>
      <c r="C24" s="74">
        <v>4.2</v>
      </c>
      <c r="D24" s="74">
        <v>10.7</v>
      </c>
      <c r="E24" s="74">
        <v>2.9</v>
      </c>
      <c r="F24" s="75">
        <f t="shared" si="0"/>
        <v>6.8</v>
      </c>
      <c r="G24" s="67">
        <f t="shared" si="7"/>
        <v>74.18700524385333</v>
      </c>
      <c r="H24" s="76">
        <f t="shared" si="1"/>
        <v>1.6634370797267282</v>
      </c>
      <c r="I24" s="77">
        <v>2.9</v>
      </c>
      <c r="J24" s="75"/>
      <c r="K24" s="77">
        <v>9.1</v>
      </c>
      <c r="L24" s="74">
        <v>8.1</v>
      </c>
      <c r="M24" s="74">
        <v>7.9</v>
      </c>
      <c r="N24" s="74"/>
      <c r="O24" s="75"/>
      <c r="P24" s="78" t="s">
        <v>118</v>
      </c>
      <c r="Q24" s="79">
        <v>11</v>
      </c>
      <c r="R24" s="76"/>
      <c r="S24" s="76">
        <v>0</v>
      </c>
      <c r="T24" s="76"/>
      <c r="U24" s="80"/>
      <c r="V24" s="73">
        <v>999.1</v>
      </c>
      <c r="W24" s="121">
        <f t="shared" si="2"/>
        <v>1009.5401665395025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9.282633897234025</v>
      </c>
      <c r="AH24">
        <f t="shared" si="5"/>
        <v>8.244808096108713</v>
      </c>
      <c r="AI24">
        <f t="shared" si="6"/>
        <v>6.886508096108713</v>
      </c>
      <c r="AJ24">
        <f t="shared" si="12"/>
        <v>1.6634370797267282</v>
      </c>
      <c r="AT24">
        <f t="shared" si="13"/>
        <v>10.504684485852932</v>
      </c>
    </row>
    <row r="25" spans="1:46" ht="12.75">
      <c r="A25" s="63">
        <v>17</v>
      </c>
      <c r="B25" s="64">
        <v>9.1</v>
      </c>
      <c r="C25" s="65">
        <v>6.3</v>
      </c>
      <c r="D25" s="65">
        <v>13.5</v>
      </c>
      <c r="E25" s="65">
        <v>-1.5</v>
      </c>
      <c r="F25" s="66">
        <f t="shared" si="0"/>
        <v>6</v>
      </c>
      <c r="G25" s="67">
        <f t="shared" si="7"/>
        <v>63.238945552491955</v>
      </c>
      <c r="H25" s="67">
        <f t="shared" si="1"/>
        <v>2.490309434612595</v>
      </c>
      <c r="I25" s="68">
        <v>-5</v>
      </c>
      <c r="J25" s="66"/>
      <c r="K25" s="68">
        <v>7.1</v>
      </c>
      <c r="L25" s="65">
        <v>9.2</v>
      </c>
      <c r="M25" s="65">
        <v>7.3</v>
      </c>
      <c r="N25" s="65"/>
      <c r="O25" s="66"/>
      <c r="P25" s="69" t="s">
        <v>102</v>
      </c>
      <c r="Q25" s="70">
        <v>27</v>
      </c>
      <c r="R25" s="67"/>
      <c r="S25" s="67">
        <v>8.4</v>
      </c>
      <c r="T25" s="67"/>
      <c r="U25" s="71"/>
      <c r="V25" s="64">
        <v>994.2</v>
      </c>
      <c r="W25" s="121">
        <f t="shared" si="2"/>
        <v>1004.4704694634838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11.552622622814317</v>
      </c>
      <c r="AH25">
        <f t="shared" si="5"/>
        <v>9.542956730326413</v>
      </c>
      <c r="AI25">
        <f t="shared" si="6"/>
        <v>7.305756730326413</v>
      </c>
      <c r="AJ25">
        <f t="shared" si="12"/>
        <v>2.490309434612595</v>
      </c>
      <c r="AT25">
        <f t="shared" si="13"/>
        <v>10.548513599079286</v>
      </c>
    </row>
    <row r="26" spans="1:46" ht="12.75">
      <c r="A26" s="72">
        <v>18</v>
      </c>
      <c r="B26" s="73">
        <v>9.5</v>
      </c>
      <c r="C26" s="74">
        <v>9.2</v>
      </c>
      <c r="D26" s="74">
        <v>12.8</v>
      </c>
      <c r="E26" s="74">
        <v>7.2</v>
      </c>
      <c r="F26" s="75">
        <f t="shared" si="0"/>
        <v>10</v>
      </c>
      <c r="G26" s="67">
        <f t="shared" si="7"/>
        <v>95.98017428853579</v>
      </c>
      <c r="H26" s="76">
        <f t="shared" si="1"/>
        <v>8.891547842811494</v>
      </c>
      <c r="I26" s="77">
        <v>5.9</v>
      </c>
      <c r="J26" s="75"/>
      <c r="K26" s="77">
        <v>9.7</v>
      </c>
      <c r="L26" s="74">
        <v>9.1</v>
      </c>
      <c r="M26" s="74">
        <v>9</v>
      </c>
      <c r="N26" s="74"/>
      <c r="O26" s="75"/>
      <c r="P26" s="78" t="s">
        <v>109</v>
      </c>
      <c r="Q26" s="79">
        <v>32</v>
      </c>
      <c r="R26" s="76"/>
      <c r="S26" s="76">
        <v>0.2</v>
      </c>
      <c r="T26" s="76"/>
      <c r="U26" s="80"/>
      <c r="V26" s="73">
        <v>979.1</v>
      </c>
      <c r="W26" s="121">
        <f t="shared" si="2"/>
        <v>989.2000807322675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11.868195956166188</v>
      </c>
      <c r="AH26">
        <f t="shared" si="5"/>
        <v>11.630815163633265</v>
      </c>
      <c r="AI26">
        <f t="shared" si="6"/>
        <v>11.391115163633264</v>
      </c>
      <c r="AJ26">
        <f t="shared" si="12"/>
        <v>8.891547842811494</v>
      </c>
      <c r="AT26">
        <f t="shared" si="13"/>
        <v>10.45181338029362</v>
      </c>
    </row>
    <row r="27" spans="1:46" ht="12.75">
      <c r="A27" s="63">
        <v>19</v>
      </c>
      <c r="B27" s="64">
        <v>4.9</v>
      </c>
      <c r="C27" s="65">
        <v>4.1</v>
      </c>
      <c r="D27" s="65">
        <v>12.7</v>
      </c>
      <c r="E27" s="65">
        <v>0.5</v>
      </c>
      <c r="F27" s="66">
        <f t="shared" si="0"/>
        <v>6.6</v>
      </c>
      <c r="G27" s="67">
        <f t="shared" si="7"/>
        <v>87.16772513878009</v>
      </c>
      <c r="H27" s="67">
        <f t="shared" si="1"/>
        <v>2.9489321023531154</v>
      </c>
      <c r="I27" s="68">
        <v>-3.4</v>
      </c>
      <c r="J27" s="66"/>
      <c r="K27" s="68">
        <v>6.1</v>
      </c>
      <c r="L27" s="65">
        <v>6.2</v>
      </c>
      <c r="M27" s="65">
        <v>7</v>
      </c>
      <c r="N27" s="65"/>
      <c r="O27" s="66"/>
      <c r="P27" s="69" t="s">
        <v>109</v>
      </c>
      <c r="Q27" s="70">
        <v>21</v>
      </c>
      <c r="R27" s="67"/>
      <c r="S27" s="67">
        <v>3.3</v>
      </c>
      <c r="T27" s="67"/>
      <c r="U27" s="71"/>
      <c r="V27" s="64">
        <v>994.6</v>
      </c>
      <c r="W27" s="121">
        <f t="shared" si="2"/>
        <v>1005.0307507772922</v>
      </c>
      <c r="X27" s="127">
        <v>0</v>
      </c>
      <c r="Y27" s="134">
        <v>0</v>
      </c>
      <c r="Z27" s="127">
        <v>1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8.659035531865939</v>
      </c>
      <c r="AH27">
        <f t="shared" si="5"/>
        <v>8.187084292086206</v>
      </c>
      <c r="AI27">
        <f t="shared" si="6"/>
        <v>7.547884292086206</v>
      </c>
      <c r="AJ27">
        <f t="shared" si="12"/>
        <v>2.9489321023531154</v>
      </c>
      <c r="AT27">
        <f t="shared" si="13"/>
        <v>10.64357295195659</v>
      </c>
    </row>
    <row r="28" spans="1:46" ht="12.75">
      <c r="A28" s="72">
        <v>20</v>
      </c>
      <c r="B28" s="73">
        <v>4.9</v>
      </c>
      <c r="C28" s="74">
        <v>4.3</v>
      </c>
      <c r="D28" s="74">
        <v>7.7</v>
      </c>
      <c r="E28" s="74">
        <v>4.7</v>
      </c>
      <c r="F28" s="75">
        <f t="shared" si="0"/>
        <v>6.2</v>
      </c>
      <c r="G28" s="67">
        <f t="shared" si="7"/>
        <v>90.35060435102832</v>
      </c>
      <c r="H28" s="76">
        <f t="shared" si="1"/>
        <v>3.4554110686578112</v>
      </c>
      <c r="I28" s="77">
        <v>1.5</v>
      </c>
      <c r="J28" s="75"/>
      <c r="K28" s="77">
        <v>7.4</v>
      </c>
      <c r="L28" s="74">
        <v>7.6</v>
      </c>
      <c r="M28" s="74">
        <v>7.9</v>
      </c>
      <c r="N28" s="74"/>
      <c r="O28" s="75"/>
      <c r="P28" s="78" t="s">
        <v>118</v>
      </c>
      <c r="Q28" s="79">
        <v>22</v>
      </c>
      <c r="R28" s="76"/>
      <c r="S28" s="76">
        <v>0.4</v>
      </c>
      <c r="T28" s="76"/>
      <c r="U28" s="80"/>
      <c r="V28" s="73">
        <v>1002.1</v>
      </c>
      <c r="W28" s="121">
        <f t="shared" si="2"/>
        <v>1012.6094061471189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8.659035531865939</v>
      </c>
      <c r="AH28">
        <f t="shared" si="5"/>
        <v>8.302890934011156</v>
      </c>
      <c r="AI28">
        <f t="shared" si="6"/>
        <v>7.823490934011156</v>
      </c>
      <c r="AJ28">
        <f t="shared" si="12"/>
        <v>3.4554110686578112</v>
      </c>
      <c r="AT28">
        <f t="shared" si="13"/>
        <v>10.491746110010194</v>
      </c>
    </row>
    <row r="29" spans="1:46" ht="12.75">
      <c r="A29" s="63">
        <v>21</v>
      </c>
      <c r="B29" s="64">
        <v>6.2</v>
      </c>
      <c r="C29" s="65">
        <v>5.6</v>
      </c>
      <c r="D29" s="65">
        <v>15.9</v>
      </c>
      <c r="E29" s="65">
        <v>4.9</v>
      </c>
      <c r="F29" s="66">
        <f t="shared" si="0"/>
        <v>10.4</v>
      </c>
      <c r="G29" s="67">
        <f t="shared" si="7"/>
        <v>90.87125545097614</v>
      </c>
      <c r="H29" s="67">
        <f t="shared" si="1"/>
        <v>4.822225739418393</v>
      </c>
      <c r="I29" s="68">
        <v>4.9</v>
      </c>
      <c r="J29" s="66"/>
      <c r="K29" s="68">
        <v>8.1</v>
      </c>
      <c r="L29" s="65">
        <v>7.9</v>
      </c>
      <c r="M29" s="65">
        <v>8</v>
      </c>
      <c r="N29" s="65"/>
      <c r="O29" s="66"/>
      <c r="P29" s="69" t="s">
        <v>130</v>
      </c>
      <c r="Q29" s="70">
        <v>15</v>
      </c>
      <c r="R29" s="67"/>
      <c r="S29" s="67">
        <v>0</v>
      </c>
      <c r="T29" s="67"/>
      <c r="U29" s="71"/>
      <c r="V29" s="64">
        <v>1010.9</v>
      </c>
      <c r="W29" s="121">
        <f t="shared" si="2"/>
        <v>1021.4520580768642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9.477279648605764</v>
      </c>
      <c r="AH29">
        <f t="shared" si="5"/>
        <v>9.091522999287918</v>
      </c>
      <c r="AI29">
        <f t="shared" si="6"/>
        <v>8.612122999287918</v>
      </c>
      <c r="AJ29">
        <f t="shared" si="12"/>
        <v>4.822225739418393</v>
      </c>
      <c r="AT29">
        <f t="shared" si="13"/>
        <v>10.444129958350812</v>
      </c>
    </row>
    <row r="30" spans="1:46" ht="12.75">
      <c r="A30" s="72">
        <v>22</v>
      </c>
      <c r="B30" s="73">
        <v>7</v>
      </c>
      <c r="C30" s="74">
        <v>5.3</v>
      </c>
      <c r="D30" s="74">
        <v>16.1</v>
      </c>
      <c r="E30" s="74">
        <v>0.1</v>
      </c>
      <c r="F30" s="75">
        <f t="shared" si="0"/>
        <v>8.100000000000001</v>
      </c>
      <c r="G30" s="67">
        <f t="shared" si="7"/>
        <v>75.35009658020451</v>
      </c>
      <c r="H30" s="76">
        <f t="shared" si="1"/>
        <v>2.944651082991559</v>
      </c>
      <c r="I30" s="77">
        <v>-4.7</v>
      </c>
      <c r="J30" s="75"/>
      <c r="K30" s="77">
        <v>6.4</v>
      </c>
      <c r="L30" s="74">
        <v>6.8</v>
      </c>
      <c r="M30" s="74">
        <v>7.2</v>
      </c>
      <c r="N30" s="74"/>
      <c r="O30" s="75"/>
      <c r="P30" s="78" t="s">
        <v>103</v>
      </c>
      <c r="Q30" s="79">
        <v>22</v>
      </c>
      <c r="R30" s="76"/>
      <c r="S30" s="76">
        <v>0</v>
      </c>
      <c r="T30" s="76"/>
      <c r="U30" s="80"/>
      <c r="V30" s="73">
        <v>1005.3</v>
      </c>
      <c r="W30" s="121">
        <f t="shared" si="2"/>
        <v>1015.7634561306301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10.014043920115377</v>
      </c>
      <c r="AH30">
        <f t="shared" si="5"/>
        <v>8.903891765391034</v>
      </c>
      <c r="AI30">
        <f t="shared" si="6"/>
        <v>7.545591765391034</v>
      </c>
      <c r="AJ30">
        <f t="shared" si="12"/>
        <v>2.944651082991559</v>
      </c>
      <c r="AT30">
        <f t="shared" si="13"/>
        <v>10.325090684680346</v>
      </c>
    </row>
    <row r="31" spans="1:46" ht="12.75">
      <c r="A31" s="63">
        <v>23</v>
      </c>
      <c r="B31" s="64">
        <v>9.9</v>
      </c>
      <c r="C31" s="65">
        <v>8.1</v>
      </c>
      <c r="D31" s="65">
        <v>15.7</v>
      </c>
      <c r="E31" s="65">
        <v>4.8</v>
      </c>
      <c r="F31" s="66">
        <f t="shared" si="0"/>
        <v>10.25</v>
      </c>
      <c r="G31" s="67">
        <f t="shared" si="7"/>
        <v>76.75609784251817</v>
      </c>
      <c r="H31" s="67">
        <f t="shared" si="1"/>
        <v>6.016180913781841</v>
      </c>
      <c r="I31" s="68">
        <v>1.3</v>
      </c>
      <c r="J31" s="66"/>
      <c r="K31" s="68">
        <v>11.3</v>
      </c>
      <c r="L31" s="65">
        <v>10.7</v>
      </c>
      <c r="M31" s="65">
        <v>10.6</v>
      </c>
      <c r="N31" s="65"/>
      <c r="O31" s="66"/>
      <c r="P31" s="69" t="s">
        <v>103</v>
      </c>
      <c r="Q31" s="70">
        <v>21</v>
      </c>
      <c r="R31" s="67"/>
      <c r="S31" s="67">
        <v>0.5</v>
      </c>
      <c r="T31" s="67"/>
      <c r="U31" s="71"/>
      <c r="V31" s="64">
        <v>1001</v>
      </c>
      <c r="W31" s="121">
        <f t="shared" si="2"/>
        <v>1011.3113139519156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12.191333479931261</v>
      </c>
      <c r="AH31">
        <f t="shared" si="5"/>
        <v>10.795791854163713</v>
      </c>
      <c r="AI31">
        <f t="shared" si="6"/>
        <v>9.357591854163713</v>
      </c>
      <c r="AJ31">
        <f t="shared" si="12"/>
        <v>6.016180913781841</v>
      </c>
      <c r="AT31">
        <f t="shared" si="13"/>
        <v>10.50784420706415</v>
      </c>
    </row>
    <row r="32" spans="1:46" ht="12.75">
      <c r="A32" s="72">
        <v>24</v>
      </c>
      <c r="B32" s="73">
        <v>9</v>
      </c>
      <c r="C32" s="74">
        <v>6.7</v>
      </c>
      <c r="D32" s="74">
        <v>16.4</v>
      </c>
      <c r="E32" s="74">
        <v>5.3</v>
      </c>
      <c r="F32" s="75">
        <f t="shared" si="0"/>
        <v>10.85</v>
      </c>
      <c r="G32" s="67">
        <f t="shared" si="7"/>
        <v>69.4733832556795</v>
      </c>
      <c r="H32" s="76">
        <f t="shared" si="1"/>
        <v>3.721818222383795</v>
      </c>
      <c r="I32" s="77">
        <v>4.9</v>
      </c>
      <c r="J32" s="75"/>
      <c r="K32" s="77">
        <v>10.3</v>
      </c>
      <c r="L32" s="74">
        <v>11</v>
      </c>
      <c r="M32" s="74">
        <v>9.2</v>
      </c>
      <c r="N32" s="74"/>
      <c r="O32" s="75"/>
      <c r="P32" s="78" t="s">
        <v>130</v>
      </c>
      <c r="Q32" s="79">
        <v>21</v>
      </c>
      <c r="R32" s="76"/>
      <c r="S32" s="76">
        <v>0</v>
      </c>
      <c r="T32" s="76"/>
      <c r="U32" s="80"/>
      <c r="V32" s="73">
        <v>1001.7</v>
      </c>
      <c r="W32" s="121">
        <f t="shared" si="2"/>
        <v>1012.0516369952888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11.474893337456098</v>
      </c>
      <c r="AH32">
        <f t="shared" si="5"/>
        <v>9.809696626511307</v>
      </c>
      <c r="AI32">
        <f t="shared" si="6"/>
        <v>7.971996626511308</v>
      </c>
      <c r="AJ32">
        <f t="shared" si="12"/>
        <v>3.721818222383795</v>
      </c>
      <c r="AT32">
        <f t="shared" si="13"/>
        <v>10.44016653950243</v>
      </c>
    </row>
    <row r="33" spans="1:46" ht="12.75">
      <c r="A33" s="63">
        <v>25</v>
      </c>
      <c r="B33" s="64">
        <v>6.5</v>
      </c>
      <c r="C33" s="65">
        <v>5.6</v>
      </c>
      <c r="D33" s="65">
        <v>17.1</v>
      </c>
      <c r="E33" s="65">
        <v>5.8</v>
      </c>
      <c r="F33" s="66">
        <f t="shared" si="0"/>
        <v>11.450000000000001</v>
      </c>
      <c r="G33" s="67">
        <f t="shared" si="7"/>
        <v>86.53205538205279</v>
      </c>
      <c r="H33" s="67">
        <f t="shared" si="1"/>
        <v>4.4189028760743385</v>
      </c>
      <c r="I33" s="68">
        <v>4.1</v>
      </c>
      <c r="J33" s="66"/>
      <c r="K33" s="68">
        <v>8.8</v>
      </c>
      <c r="L33" s="65">
        <v>8.9</v>
      </c>
      <c r="M33" s="65">
        <v>9.1</v>
      </c>
      <c r="N33" s="65"/>
      <c r="O33" s="66"/>
      <c r="P33" s="69" t="s">
        <v>103</v>
      </c>
      <c r="Q33" s="70">
        <v>22</v>
      </c>
      <c r="R33" s="67"/>
      <c r="S33" s="67">
        <v>1.4</v>
      </c>
      <c r="T33" s="67"/>
      <c r="U33" s="71"/>
      <c r="V33" s="64">
        <v>999.4</v>
      </c>
      <c r="W33" s="121">
        <f t="shared" si="2"/>
        <v>1009.8207586404438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9.67551615678414</v>
      </c>
      <c r="AH33">
        <f t="shared" si="5"/>
        <v>9.091522999287918</v>
      </c>
      <c r="AI33">
        <f t="shared" si="6"/>
        <v>8.372422999287917</v>
      </c>
      <c r="AJ33">
        <f t="shared" si="12"/>
        <v>4.4189028760743385</v>
      </c>
      <c r="AT33">
        <f t="shared" si="13"/>
        <v>10.270469463483835</v>
      </c>
    </row>
    <row r="34" spans="1:46" ht="12.75">
      <c r="A34" s="72">
        <v>26</v>
      </c>
      <c r="B34" s="73">
        <v>9</v>
      </c>
      <c r="C34" s="74">
        <v>8.5</v>
      </c>
      <c r="D34" s="74">
        <v>14.3</v>
      </c>
      <c r="E34" s="74">
        <v>6.5</v>
      </c>
      <c r="F34" s="75">
        <f t="shared" si="0"/>
        <v>10.4</v>
      </c>
      <c r="G34" s="67">
        <f t="shared" si="7"/>
        <v>93.19140098995283</v>
      </c>
      <c r="H34" s="76">
        <f t="shared" si="1"/>
        <v>7.9602929166403715</v>
      </c>
      <c r="I34" s="77">
        <v>6.9</v>
      </c>
      <c r="J34" s="75"/>
      <c r="K34" s="77">
        <v>10.9</v>
      </c>
      <c r="L34" s="74">
        <v>10.7</v>
      </c>
      <c r="M34" s="74">
        <v>10.5</v>
      </c>
      <c r="N34" s="74"/>
      <c r="O34" s="75"/>
      <c r="P34" s="78" t="s">
        <v>109</v>
      </c>
      <c r="Q34" s="79">
        <v>20</v>
      </c>
      <c r="R34" s="76"/>
      <c r="S34" s="76">
        <v>7.4</v>
      </c>
      <c r="T34" s="76"/>
      <c r="U34" s="80"/>
      <c r="V34" s="73">
        <v>999.2</v>
      </c>
      <c r="W34" s="121">
        <f t="shared" si="2"/>
        <v>1009.5258018225942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11.474893337456098</v>
      </c>
      <c r="AH34">
        <f t="shared" si="5"/>
        <v>11.093113863278093</v>
      </c>
      <c r="AI34">
        <f t="shared" si="6"/>
        <v>10.693613863278093</v>
      </c>
      <c r="AJ34">
        <f t="shared" si="12"/>
        <v>7.9602929166403715</v>
      </c>
      <c r="AT34">
        <f t="shared" si="13"/>
        <v>10.100080732267392</v>
      </c>
    </row>
    <row r="35" spans="1:46" ht="12.75">
      <c r="A35" s="63">
        <v>27</v>
      </c>
      <c r="B35" s="64">
        <v>7</v>
      </c>
      <c r="C35" s="65">
        <v>6.7</v>
      </c>
      <c r="D35" s="65">
        <v>14.2</v>
      </c>
      <c r="E35" s="65">
        <v>4.9</v>
      </c>
      <c r="F35" s="66">
        <f t="shared" si="0"/>
        <v>9.55</v>
      </c>
      <c r="G35" s="67">
        <f t="shared" si="7"/>
        <v>95.56575448294066</v>
      </c>
      <c r="H35" s="67">
        <f t="shared" si="1"/>
        <v>6.340994680137894</v>
      </c>
      <c r="I35" s="68">
        <v>2.7</v>
      </c>
      <c r="J35" s="66"/>
      <c r="K35" s="68">
        <v>8.2</v>
      </c>
      <c r="L35" s="65">
        <v>8.3</v>
      </c>
      <c r="M35" s="65">
        <v>9</v>
      </c>
      <c r="N35" s="65"/>
      <c r="O35" s="66"/>
      <c r="P35" s="69" t="s">
        <v>109</v>
      </c>
      <c r="Q35" s="70">
        <v>25</v>
      </c>
      <c r="R35" s="67"/>
      <c r="S35" s="67">
        <v>1.8</v>
      </c>
      <c r="T35" s="67"/>
      <c r="U35" s="71"/>
      <c r="V35" s="64">
        <v>1000.8</v>
      </c>
      <c r="W35" s="121">
        <f t="shared" si="2"/>
        <v>1011.2166188158108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10.014043920115377</v>
      </c>
      <c r="AH35">
        <f t="shared" si="5"/>
        <v>9.809696626511307</v>
      </c>
      <c r="AI35">
        <f t="shared" si="6"/>
        <v>9.569996626511308</v>
      </c>
      <c r="AJ35">
        <f t="shared" si="12"/>
        <v>6.340994680137894</v>
      </c>
      <c r="AT35">
        <f t="shared" si="13"/>
        <v>10.430750777292147</v>
      </c>
    </row>
    <row r="36" spans="1:46" ht="12.75">
      <c r="A36" s="72">
        <v>28</v>
      </c>
      <c r="B36" s="73">
        <v>9.9</v>
      </c>
      <c r="C36" s="74">
        <v>8.9</v>
      </c>
      <c r="D36" s="74">
        <v>16.2</v>
      </c>
      <c r="E36" s="74">
        <v>7</v>
      </c>
      <c r="F36" s="75">
        <f t="shared" si="0"/>
        <v>11.6</v>
      </c>
      <c r="G36" s="67">
        <f t="shared" si="7"/>
        <v>86.93573164825314</v>
      </c>
      <c r="H36" s="76">
        <f t="shared" si="1"/>
        <v>7.829356425642503</v>
      </c>
      <c r="I36" s="77">
        <v>3.2</v>
      </c>
      <c r="J36" s="75"/>
      <c r="K36" s="77">
        <v>10.5</v>
      </c>
      <c r="L36" s="74">
        <v>10.1</v>
      </c>
      <c r="M36" s="74">
        <v>10.1</v>
      </c>
      <c r="N36" s="74"/>
      <c r="O36" s="75"/>
      <c r="P36" s="78" t="s">
        <v>102</v>
      </c>
      <c r="Q36" s="79">
        <v>42</v>
      </c>
      <c r="R36" s="76"/>
      <c r="S36" s="76" t="s">
        <v>108</v>
      </c>
      <c r="T36" s="76"/>
      <c r="U36" s="80"/>
      <c r="V36" s="73">
        <v>1002.3</v>
      </c>
      <c r="W36" s="121">
        <f t="shared" si="2"/>
        <v>1012.6247052687363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12.191333479931261</v>
      </c>
      <c r="AH36">
        <f t="shared" si="5"/>
        <v>11.397624958456682</v>
      </c>
      <c r="AI36">
        <f t="shared" si="6"/>
        <v>10.598624958456682</v>
      </c>
      <c r="AJ36">
        <f t="shared" si="12"/>
        <v>7.829356425642503</v>
      </c>
      <c r="AT36">
        <f t="shared" si="13"/>
        <v>10.509406147118902</v>
      </c>
    </row>
    <row r="37" spans="1:46" ht="12.75">
      <c r="A37" s="63">
        <v>29</v>
      </c>
      <c r="B37" s="64">
        <v>8.1</v>
      </c>
      <c r="C37" s="65">
        <v>7.5</v>
      </c>
      <c r="D37" s="65">
        <v>18.8</v>
      </c>
      <c r="E37" s="65">
        <v>6.1</v>
      </c>
      <c r="F37" s="66">
        <f t="shared" si="0"/>
        <v>12.45</v>
      </c>
      <c r="G37" s="67">
        <f t="shared" si="7"/>
        <v>91.55021128885946</v>
      </c>
      <c r="H37" s="67">
        <f t="shared" si="1"/>
        <v>6.809083507856489</v>
      </c>
      <c r="I37" s="68">
        <v>2.1</v>
      </c>
      <c r="J37" s="66"/>
      <c r="K37" s="68">
        <v>9.3</v>
      </c>
      <c r="L37" s="65">
        <v>9.2</v>
      </c>
      <c r="M37" s="65">
        <v>9.5</v>
      </c>
      <c r="N37" s="65"/>
      <c r="O37" s="66"/>
      <c r="P37" s="69" t="s">
        <v>102</v>
      </c>
      <c r="Q37" s="70">
        <v>15</v>
      </c>
      <c r="R37" s="67"/>
      <c r="S37" s="67">
        <v>4.5</v>
      </c>
      <c r="T37" s="67"/>
      <c r="U37" s="71"/>
      <c r="V37" s="64">
        <v>1007.2</v>
      </c>
      <c r="W37" s="121">
        <f t="shared" si="2"/>
        <v>1017.6419828873541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10.795791854163713</v>
      </c>
      <c r="AH37">
        <f t="shared" si="5"/>
        <v>10.362970252792357</v>
      </c>
      <c r="AI37">
        <f t="shared" si="6"/>
        <v>9.883570252792357</v>
      </c>
      <c r="AJ37">
        <f t="shared" si="12"/>
        <v>6.809083507856489</v>
      </c>
      <c r="AT37">
        <f t="shared" si="13"/>
        <v>10.552058076864277</v>
      </c>
    </row>
    <row r="38" spans="1:46" ht="12.75">
      <c r="A38" s="72">
        <v>30</v>
      </c>
      <c r="B38" s="73">
        <v>14.5</v>
      </c>
      <c r="C38" s="74">
        <v>13.7</v>
      </c>
      <c r="D38" s="74">
        <v>21.2</v>
      </c>
      <c r="E38" s="74">
        <v>8.1</v>
      </c>
      <c r="F38" s="75">
        <f t="shared" si="0"/>
        <v>14.649999999999999</v>
      </c>
      <c r="G38" s="67">
        <f t="shared" si="7"/>
        <v>91.07162136127019</v>
      </c>
      <c r="H38" s="76">
        <f t="shared" si="1"/>
        <v>13.061336171716835</v>
      </c>
      <c r="I38" s="77">
        <v>5.7</v>
      </c>
      <c r="J38" s="75"/>
      <c r="K38" s="77">
        <v>14.6</v>
      </c>
      <c r="L38" s="74">
        <v>13.1</v>
      </c>
      <c r="M38" s="74">
        <v>12.1</v>
      </c>
      <c r="N38" s="74"/>
      <c r="O38" s="75"/>
      <c r="P38" s="78" t="s">
        <v>102</v>
      </c>
      <c r="Q38" s="79">
        <v>21</v>
      </c>
      <c r="R38" s="76"/>
      <c r="S38" s="76">
        <v>0.9</v>
      </c>
      <c r="T38" s="76"/>
      <c r="U38" s="80"/>
      <c r="V38" s="73">
        <v>1003</v>
      </c>
      <c r="W38" s="121">
        <f t="shared" si="2"/>
        <v>1013.1657148061452</v>
      </c>
      <c r="X38" s="127">
        <v>0</v>
      </c>
      <c r="Y38" s="134">
        <v>0</v>
      </c>
      <c r="Z38" s="127">
        <v>0</v>
      </c>
      <c r="AA38">
        <f t="shared" si="8"/>
        <v>30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16.503260083520495</v>
      </c>
      <c r="AH38">
        <f t="shared" si="5"/>
        <v>15.668986535529427</v>
      </c>
      <c r="AI38">
        <f t="shared" si="6"/>
        <v>15.029786535529427</v>
      </c>
      <c r="AJ38">
        <f t="shared" si="12"/>
        <v>13.061336171716835</v>
      </c>
      <c r="AT38">
        <f t="shared" si="13"/>
        <v>10.463456130630126</v>
      </c>
    </row>
    <row r="39" spans="1:46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71"/>
      <c r="V39" s="64"/>
      <c r="W39" s="121"/>
      <c r="X39" s="127"/>
      <c r="Y39" s="134"/>
      <c r="Z39" s="127"/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6.107</v>
      </c>
      <c r="AH39">
        <f t="shared" si="5"/>
        <v>6.107</v>
      </c>
      <c r="AI39">
        <f t="shared" si="6"/>
        <v>6.107</v>
      </c>
      <c r="AJ39">
        <f t="shared" si="12"/>
        <v>0</v>
      </c>
      <c r="AT39">
        <f t="shared" si="13"/>
        <v>10.311313951915649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10.351636995288745</v>
      </c>
    </row>
    <row r="41" spans="1:46" ht="13.5" thickBot="1">
      <c r="A41" s="113" t="s">
        <v>22</v>
      </c>
      <c r="B41" s="114">
        <f>SUM(B9:B39)</f>
        <v>230.7</v>
      </c>
      <c r="C41" s="115">
        <f aca="true" t="shared" si="14" ref="C41:U41">SUM(C9:C39)</f>
        <v>199.49999999999997</v>
      </c>
      <c r="D41" s="115">
        <f t="shared" si="14"/>
        <v>417.29999999999995</v>
      </c>
      <c r="E41" s="115">
        <f t="shared" si="14"/>
        <v>124.39999999999999</v>
      </c>
      <c r="F41" s="116">
        <f t="shared" si="14"/>
        <v>270.84999999999997</v>
      </c>
      <c r="G41" s="117">
        <f t="shared" si="14"/>
        <v>2560.5250881273214</v>
      </c>
      <c r="H41" s="117">
        <f>SUM(H9:H39)</f>
        <v>159.17502192017096</v>
      </c>
      <c r="I41" s="118">
        <f t="shared" si="14"/>
        <v>47.50000000000001</v>
      </c>
      <c r="J41" s="116">
        <f t="shared" si="14"/>
        <v>0</v>
      </c>
      <c r="K41" s="118">
        <f t="shared" si="14"/>
        <v>262.90000000000003</v>
      </c>
      <c r="L41" s="115">
        <f t="shared" si="14"/>
        <v>252.89999999999995</v>
      </c>
      <c r="M41" s="115">
        <f t="shared" si="14"/>
        <v>246.19999999999996</v>
      </c>
      <c r="N41" s="115">
        <f t="shared" si="14"/>
        <v>0</v>
      </c>
      <c r="O41" s="116">
        <f t="shared" si="14"/>
        <v>0</v>
      </c>
      <c r="P41" s="114"/>
      <c r="Q41" s="119">
        <f t="shared" si="14"/>
        <v>694</v>
      </c>
      <c r="R41" s="117">
        <f t="shared" si="14"/>
        <v>0</v>
      </c>
      <c r="S41" s="117">
        <f>SUM(S9:S39)</f>
        <v>49.69999999999999</v>
      </c>
      <c r="T41" s="139"/>
      <c r="U41" s="119">
        <f t="shared" si="14"/>
        <v>0</v>
      </c>
      <c r="V41" s="117">
        <f>SUM(V9:V39)</f>
        <v>30075.399999999998</v>
      </c>
      <c r="W41" s="123">
        <f>SUM(W9:W39)</f>
        <v>30387.67752000563</v>
      </c>
      <c r="X41" s="117">
        <f>SUM(X9:X39)</f>
        <v>1</v>
      </c>
      <c r="Y41" s="123">
        <f>SUM(Y9:Y39)</f>
        <v>1</v>
      </c>
      <c r="Z41" s="138">
        <f>SUM(Z9:Z39)</f>
        <v>1</v>
      </c>
      <c r="AA41">
        <f>MAX(AA9:AA39)</f>
        <v>30</v>
      </c>
      <c r="AB41">
        <f>MAX(AB9:AB39)</f>
        <v>9</v>
      </c>
      <c r="AC41">
        <f>MAX(AC9:AC39)</f>
        <v>9</v>
      </c>
      <c r="AD41">
        <f>MAX(AD9:AD39)</f>
        <v>15</v>
      </c>
      <c r="AE41">
        <f>MAX(AE9:AE39)</f>
        <v>30</v>
      </c>
      <c r="AT41">
        <f t="shared" si="13"/>
        <v>10.420758640443877</v>
      </c>
    </row>
    <row r="42" spans="1:46" ht="12.75">
      <c r="A42" s="72" t="s">
        <v>23</v>
      </c>
      <c r="B42" s="73">
        <f>AVERAGE(B9:B39)</f>
        <v>7.6899999999999995</v>
      </c>
      <c r="C42" s="74">
        <f aca="true" t="shared" si="15" ref="C42:U42">AVERAGE(C9:C39)</f>
        <v>6.6499999999999995</v>
      </c>
      <c r="D42" s="74">
        <f t="shared" si="15"/>
        <v>13.909999999999998</v>
      </c>
      <c r="E42" s="74">
        <f t="shared" si="15"/>
        <v>4.1466666666666665</v>
      </c>
      <c r="F42" s="75">
        <f t="shared" si="15"/>
        <v>9.028333333333332</v>
      </c>
      <c r="G42" s="76">
        <f t="shared" si="15"/>
        <v>85.35083627091072</v>
      </c>
      <c r="H42" s="76">
        <f>AVERAGE(H9:H39)</f>
        <v>5.3058340640056985</v>
      </c>
      <c r="I42" s="77">
        <f t="shared" si="15"/>
        <v>1.5833333333333335</v>
      </c>
      <c r="J42" s="75" t="e">
        <f t="shared" si="15"/>
        <v>#DIV/0!</v>
      </c>
      <c r="K42" s="77">
        <f t="shared" si="15"/>
        <v>8.763333333333334</v>
      </c>
      <c r="L42" s="74">
        <f t="shared" si="15"/>
        <v>8.429999999999998</v>
      </c>
      <c r="M42" s="74">
        <f t="shared" si="15"/>
        <v>8.206666666666665</v>
      </c>
      <c r="N42" s="74" t="e">
        <f t="shared" si="15"/>
        <v>#DIV/0!</v>
      </c>
      <c r="O42" s="75" t="e">
        <f t="shared" si="15"/>
        <v>#DIV/0!</v>
      </c>
      <c r="P42" s="73"/>
      <c r="Q42" s="75">
        <f t="shared" si="15"/>
        <v>23.133333333333333</v>
      </c>
      <c r="R42" s="76" t="e">
        <f t="shared" si="15"/>
        <v>#DIV/0!</v>
      </c>
      <c r="S42" s="76">
        <f>AVERAGE(S9:S39)</f>
        <v>2.070833333333333</v>
      </c>
      <c r="T42" s="76"/>
      <c r="U42" s="76" t="e">
        <f t="shared" si="15"/>
        <v>#DIV/0!</v>
      </c>
      <c r="V42" s="76">
        <f>AVERAGE(V9:V39)</f>
        <v>1002.5133333333332</v>
      </c>
      <c r="W42" s="124">
        <f>AVERAGE(W9:W39)</f>
        <v>1012.9225840001876</v>
      </c>
      <c r="X42" s="127"/>
      <c r="Y42" s="134"/>
      <c r="Z42" s="130"/>
      <c r="AT42">
        <f t="shared" si="13"/>
        <v>10.325801822594105</v>
      </c>
    </row>
    <row r="43" spans="1:46" ht="12.75">
      <c r="A43" s="72" t="s">
        <v>24</v>
      </c>
      <c r="B43" s="73">
        <f>MAX(B9:B39)</f>
        <v>14.5</v>
      </c>
      <c r="C43" s="74">
        <f aca="true" t="shared" si="16" ref="C43:U43">MAX(C9:C39)</f>
        <v>13.7</v>
      </c>
      <c r="D43" s="74">
        <f t="shared" si="16"/>
        <v>21.2</v>
      </c>
      <c r="E43" s="74">
        <f t="shared" si="16"/>
        <v>8.1</v>
      </c>
      <c r="F43" s="75">
        <f t="shared" si="16"/>
        <v>14.649999999999999</v>
      </c>
      <c r="G43" s="76">
        <f t="shared" si="16"/>
        <v>97.17843409627615</v>
      </c>
      <c r="H43" s="76">
        <f>MAX(H9:H39)</f>
        <v>13.061336171716835</v>
      </c>
      <c r="I43" s="77">
        <f t="shared" si="16"/>
        <v>7.1</v>
      </c>
      <c r="J43" s="75">
        <f t="shared" si="16"/>
        <v>0</v>
      </c>
      <c r="K43" s="77">
        <f t="shared" si="16"/>
        <v>14.6</v>
      </c>
      <c r="L43" s="74">
        <f t="shared" si="16"/>
        <v>13.1</v>
      </c>
      <c r="M43" s="74">
        <f t="shared" si="16"/>
        <v>12.1</v>
      </c>
      <c r="N43" s="74">
        <f t="shared" si="16"/>
        <v>0</v>
      </c>
      <c r="O43" s="75">
        <f t="shared" si="16"/>
        <v>0</v>
      </c>
      <c r="P43" s="73"/>
      <c r="Q43" s="70">
        <f t="shared" si="16"/>
        <v>48</v>
      </c>
      <c r="R43" s="76">
        <f t="shared" si="16"/>
        <v>0</v>
      </c>
      <c r="S43" s="76">
        <f>MAX(S9:S39)</f>
        <v>9.7</v>
      </c>
      <c r="T43" s="140"/>
      <c r="U43" s="70">
        <f t="shared" si="16"/>
        <v>0</v>
      </c>
      <c r="V43" s="76">
        <f>MAX(V9:V39)</f>
        <v>1019.3</v>
      </c>
      <c r="W43" s="124">
        <f>MAX(W9:W39)</f>
        <v>1029.9435729519566</v>
      </c>
      <c r="X43" s="127"/>
      <c r="Y43" s="134"/>
      <c r="Z43" s="127"/>
      <c r="AT43">
        <f t="shared" si="13"/>
        <v>10.416618815810834</v>
      </c>
    </row>
    <row r="44" spans="1:46" ht="13.5" thickBot="1">
      <c r="A44" s="81" t="s">
        <v>25</v>
      </c>
      <c r="B44" s="82">
        <f>MIN(B9:B39)</f>
        <v>2.9</v>
      </c>
      <c r="C44" s="83">
        <f aca="true" t="shared" si="17" ref="C44:U44">MIN(C9:C39)</f>
        <v>2.2</v>
      </c>
      <c r="D44" s="83">
        <f t="shared" si="17"/>
        <v>7.7</v>
      </c>
      <c r="E44" s="83">
        <f t="shared" si="17"/>
        <v>-2.1</v>
      </c>
      <c r="F44" s="84">
        <f t="shared" si="17"/>
        <v>4</v>
      </c>
      <c r="G44" s="85">
        <f t="shared" si="17"/>
        <v>63.16237264437249</v>
      </c>
      <c r="H44" s="85">
        <f>MIN(H9:H39)</f>
        <v>-1.8864100528440364</v>
      </c>
      <c r="I44" s="86">
        <f t="shared" si="17"/>
        <v>-7.4</v>
      </c>
      <c r="J44" s="84">
        <f t="shared" si="17"/>
        <v>0</v>
      </c>
      <c r="K44" s="86">
        <f t="shared" si="17"/>
        <v>5</v>
      </c>
      <c r="L44" s="83">
        <f t="shared" si="17"/>
        <v>4.5</v>
      </c>
      <c r="M44" s="83">
        <f t="shared" si="17"/>
        <v>4</v>
      </c>
      <c r="N44" s="83">
        <f t="shared" si="17"/>
        <v>0</v>
      </c>
      <c r="O44" s="84">
        <f t="shared" si="17"/>
        <v>0</v>
      </c>
      <c r="P44" s="82"/>
      <c r="Q44" s="120">
        <f t="shared" si="17"/>
        <v>11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979.1</v>
      </c>
      <c r="W44" s="125">
        <f>MIN(W9:W39)</f>
        <v>989.2000807322675</v>
      </c>
      <c r="X44" s="128"/>
      <c r="Y44" s="136"/>
      <c r="Z44" s="128"/>
      <c r="AT44">
        <f t="shared" si="13"/>
        <v>10.324705268736318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10.441982887354019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10.165714806145164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22</v>
      </c>
      <c r="C61">
        <f>DCOUNTA(S8:S38,1,C59:C60)</f>
        <v>17</v>
      </c>
      <c r="D61">
        <f>DCOUNTA(S8:S38,1,D59:D60)</f>
        <v>9</v>
      </c>
      <c r="F61">
        <f>DCOUNTA(S8:S38,1,F59:F60)</f>
        <v>6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16</v>
      </c>
      <c r="C64">
        <f>(C61-F61)</f>
        <v>11</v>
      </c>
      <c r="D64">
        <f>(D61-F61)</f>
        <v>3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5">
      <selection activeCell="K9" sqref="K9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124</v>
      </c>
      <c r="I4" s="60" t="s">
        <v>59</v>
      </c>
      <c r="J4" s="60">
        <v>2005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 t="s">
        <v>141</v>
      </c>
      <c r="E6" s="3"/>
      <c r="F6" s="3"/>
      <c r="G6" s="151" t="s">
        <v>60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32</v>
      </c>
      <c r="B7" s="3"/>
      <c r="C7" s="22">
        <f>Data1!$D$42</f>
        <v>13.909999999999998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4.1466666666666665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9.028333333333332</v>
      </c>
      <c r="D9" s="5">
        <v>1.3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21.2</v>
      </c>
      <c r="C10" s="5" t="s">
        <v>35</v>
      </c>
      <c r="D10" s="5">
        <f>Data1!$AA$41</f>
        <v>30</v>
      </c>
      <c r="E10" s="3"/>
      <c r="F10" s="40">
        <v>2</v>
      </c>
      <c r="G10" s="93" t="s">
        <v>105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-2.1</v>
      </c>
      <c r="C11" s="5" t="s">
        <v>35</v>
      </c>
      <c r="D11" s="24">
        <f>Data1!$AB$41</f>
        <v>9</v>
      </c>
      <c r="E11" s="3"/>
      <c r="F11" s="40">
        <v>3</v>
      </c>
      <c r="G11" s="93" t="s">
        <v>107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-7.4</v>
      </c>
      <c r="C12" s="5" t="s">
        <v>35</v>
      </c>
      <c r="D12" s="24">
        <f>Data1!$AC$41</f>
        <v>9</v>
      </c>
      <c r="E12" s="3"/>
      <c r="F12" s="40">
        <v>4</v>
      </c>
      <c r="G12" s="93" t="s">
        <v>111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3" t="s">
        <v>112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113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114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3" t="s">
        <v>115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40</v>
      </c>
      <c r="B17" s="3" t="s">
        <v>41</v>
      </c>
      <c r="C17" s="21">
        <f>Data1!$S$41</f>
        <v>49.69999999999999</v>
      </c>
      <c r="D17" s="5">
        <v>95</v>
      </c>
      <c r="E17" s="3"/>
      <c r="F17" s="40">
        <v>9</v>
      </c>
      <c r="G17" s="93" t="s">
        <v>116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42</v>
      </c>
      <c r="B18" s="3"/>
      <c r="C18" s="5">
        <f>Data1!$B$64</f>
        <v>16</v>
      </c>
      <c r="D18" s="5"/>
      <c r="E18" s="3"/>
      <c r="F18" s="40">
        <v>10</v>
      </c>
      <c r="G18" s="93" t="s">
        <v>117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43</v>
      </c>
      <c r="B19" s="3"/>
      <c r="C19" s="5">
        <f>Data1!$C$64</f>
        <v>11</v>
      </c>
      <c r="D19" s="5"/>
      <c r="E19" s="3"/>
      <c r="F19" s="40">
        <v>11</v>
      </c>
      <c r="G19" s="93" t="s">
        <v>119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70</v>
      </c>
      <c r="B20" s="3"/>
      <c r="C20" s="5">
        <f>Data1!$D$64</f>
        <v>3</v>
      </c>
      <c r="D20" s="5"/>
      <c r="E20" s="3"/>
      <c r="F20" s="40">
        <v>12</v>
      </c>
      <c r="G20" s="93" t="s">
        <v>120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44</v>
      </c>
      <c r="B21" s="3" t="s">
        <v>45</v>
      </c>
      <c r="C21" s="5">
        <f>Data1!$S$43</f>
        <v>9.7</v>
      </c>
      <c r="D21" s="5"/>
      <c r="E21" s="3"/>
      <c r="F21" s="40">
        <v>13</v>
      </c>
      <c r="G21" s="93" t="s">
        <v>121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46</v>
      </c>
      <c r="B22" s="3"/>
      <c r="C22" s="24">
        <f>Data1!$AD$41</f>
        <v>15</v>
      </c>
      <c r="D22" s="5"/>
      <c r="E22" s="3"/>
      <c r="F22" s="40">
        <v>14</v>
      </c>
      <c r="G22" s="93" t="s">
        <v>122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123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3" t="s">
        <v>125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40">
        <v>17</v>
      </c>
      <c r="G25" s="93" t="s">
        <v>126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93" t="s">
        <v>127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3" t="s">
        <v>131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98</v>
      </c>
      <c r="B30" s="3"/>
      <c r="C30" s="5">
        <f>Data1!$Q$43</f>
        <v>48</v>
      </c>
      <c r="D30" s="5"/>
      <c r="E30" s="5"/>
      <c r="F30" s="40">
        <v>22</v>
      </c>
      <c r="G30" s="93" t="s">
        <v>132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53</v>
      </c>
      <c r="B31" s="3"/>
      <c r="C31" s="5">
        <f>Data1!$AO$9</f>
        <v>2</v>
      </c>
      <c r="D31" s="22"/>
      <c r="E31" s="5"/>
      <c r="F31" s="40">
        <v>23</v>
      </c>
      <c r="G31" s="93" t="s">
        <v>133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134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3" t="s">
        <v>135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55</v>
      </c>
      <c r="B34" s="3"/>
      <c r="C34" s="5">
        <f>Data1!$Y$41</f>
        <v>1</v>
      </c>
      <c r="D34" s="3"/>
      <c r="E34" s="3"/>
      <c r="F34" s="40">
        <v>26</v>
      </c>
      <c r="G34" s="93" t="s">
        <v>136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93" t="s">
        <v>137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93" t="s">
        <v>138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27</v>
      </c>
      <c r="B37" s="3"/>
      <c r="C37" s="5">
        <f>Data1!$Z$41</f>
        <v>1</v>
      </c>
      <c r="D37" s="5"/>
      <c r="E37" s="3"/>
      <c r="F37" s="40">
        <v>29</v>
      </c>
      <c r="G37" s="93" t="s">
        <v>139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93" t="s">
        <v>140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26</v>
      </c>
      <c r="B39" s="3"/>
      <c r="C39" s="5">
        <f>Data1!$AM$9</f>
        <v>2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28</v>
      </c>
      <c r="B40" s="3"/>
      <c r="C40" s="5">
        <f>Data1!$AN$9</f>
        <v>9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1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2009-08-12T13:18:28Z</dcterms:modified>
  <cp:category/>
  <cp:version/>
  <cp:contentType/>
  <cp:contentStatus/>
</cp:coreProperties>
</file>