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<sst xmlns="http://schemas.openxmlformats.org/spreadsheetml/2006/main" count="197" uniqueCount="158">
  <si>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</si>
  <si>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</si>
  <si>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</si>
  <si>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</si>
  <si>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</si>
  <si>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</si>
  <si>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</si>
  <si>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</si>
  <si>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</si>
  <si>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</si>
  <si>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</si>
  <si>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</si>
  <si>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</si>
  <si>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</si>
  <si>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</si>
  <si>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</si>
  <si>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</si>
  <si>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</si>
  <si>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</si>
  <si>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</si>
  <si>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</si>
  <si>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</si>
  <si>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</si>
  <si>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</si>
  <si>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</si>
  <si>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</si>
  <si>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</si>
  <si>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</si>
  <si>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</si>
  <si>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</si>
  <si>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</si>
  <si>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</si>
  <si>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</si>
  <si>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</si>
  <si>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</si>
  <si>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</si>
  <si>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</si>
  <si>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</si>
  <si>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</si>
  <si>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</si>
  <si>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</si>
  <si>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</si>
  <si>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</si>
  <si>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</si>
  <si>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</si>
  <si>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</si>
  <si>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</si>
  <si>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</si>
  <si>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</si>
  <si>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</si>
  <si>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</si>
  <si>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</si>
  <si>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</si>
  <si>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</si>
  <si>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</si>
  <si>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</si>
  <si>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</si>
  <si>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</si>
  <si>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</si>
  <si>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</si>
  <si>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</si>
  <si>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</si>
  <si>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</si>
  <si>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</si>
  <si>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</si>
  <si>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</si>
  <si>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</si>
  <si>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</si>
  <si>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</si>
  <si>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</si>
  <si>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</si>
  <si>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</si>
  <si>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</si>
  <si>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</si>
  <si>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</si>
  <si>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</si>
  <si>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</si>
  <si>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</si>
  <si>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</si>
  <si>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</si>
  <si>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</si>
  <si>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</si>
  <si>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</si>
  <si>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</si>
  <si>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</si>
  <si>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</si>
  <si>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</si>
  <si>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</si>
  <si>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</si>
  <si>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</si>
  <si>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</si>
  <si>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</si>
  <si>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</si>
  <si>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</si>
  <si>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</si>
  <si>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</si>
  <si>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</si>
  <si>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</si>
  <si>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</si>
  <si>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</si>
  <si>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</si>
  <si>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</si>
  <si>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</si>
  <si>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</si>
  <si>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WSW</t>
  </si>
  <si>
    <t>A windy day, with gales for a time, but lots of sunshine and a few passing showers.</t>
  </si>
  <si>
    <t>tr</t>
  </si>
  <si>
    <t>April</t>
  </si>
  <si>
    <t>SW</t>
  </si>
  <si>
    <t>W</t>
  </si>
  <si>
    <t>A mild day again, but a lot less windy. Some sunny spells, but cloudy again later.</t>
  </si>
  <si>
    <t>A cloudy and dull day for the most part. A few very brief bright intervals. Fairly light wind.</t>
  </si>
  <si>
    <t xml:space="preserve">Still a lot of cloud, but thinner, allowing some sunny breaks at times. Feeling mild. </t>
  </si>
  <si>
    <t>A colder day, with temperatures falling sharply in increasingly wintry showers.</t>
  </si>
  <si>
    <t>Calm</t>
  </si>
  <si>
    <t>WNW</t>
  </si>
  <si>
    <t>A snow start*, but a bright and sunny day with wintry showers. Feeling very cold.</t>
  </si>
  <si>
    <t xml:space="preserve">Cold again, but less so than yesterday. A few sleety showers but sunshine too. </t>
  </si>
  <si>
    <t xml:space="preserve">Another cold start with widespread frost. Bright or sunny spells. Cloudier pm. </t>
  </si>
  <si>
    <t xml:space="preserve">Rather cold and frosty to start again, then bright or sunny with an odd shower. </t>
  </si>
  <si>
    <t>SSW</t>
  </si>
  <si>
    <t>Quite a cold start again, with slight frost. Then bright or sunny with a few showers later.</t>
  </si>
  <si>
    <t>SSE</t>
  </si>
  <si>
    <t xml:space="preserve">A bright and sunny start, with showers soon developing. More of the same in the pm. </t>
  </si>
  <si>
    <t xml:space="preserve">Some good sunny spells, but also showers about - mostly light and brief today. </t>
  </si>
  <si>
    <t xml:space="preserve">A bright day with  good sunny spells. A few light showers, one of hail. Chilly by evening. </t>
  </si>
  <si>
    <t>A similar day of sunshine and brief showers, after early ground frost. Pleasant in the sun.</t>
  </si>
  <si>
    <t>N</t>
  </si>
  <si>
    <t>E</t>
  </si>
  <si>
    <t xml:space="preserve">Cloudy and misty with early frost. Gradually brightening with some sunshine later. </t>
  </si>
  <si>
    <t xml:space="preserve">Very frosty start, then bright or sunny but showers developed for a time later. </t>
  </si>
  <si>
    <t>NE</t>
  </si>
  <si>
    <t xml:space="preserve">A clear start, leading to long sunny spells. Feeling cold in a brisk NE'ly wind. Showers by eve. </t>
  </si>
  <si>
    <t>Cold and cloudy, with a brisk east or north easterly wind. A few light spots of rain. Some sun.</t>
  </si>
  <si>
    <t>NNE</t>
  </si>
  <si>
    <t>Cold and cloudy again with a brisk wind. Light rain by late-afternoon/evening.</t>
  </si>
  <si>
    <t>Cold and dull with very light drizzle at times. Winds still from a chilly NE direction.</t>
  </si>
  <si>
    <t xml:space="preserve">Cool start, but becoming brighter and much warmer. Winds still on the brisk side. </t>
  </si>
  <si>
    <t xml:space="preserve">Another warm day, once early rain had cleared. Good sunny spells developing. </t>
  </si>
  <si>
    <t>Rather cloudy with a few bright spells. Light and patchy drizzle later.</t>
  </si>
  <si>
    <t>Rain clearing to leave some sunshien and scattered showers. Warm in the sun.</t>
  </si>
  <si>
    <t xml:space="preserve">Misty at first, but becoming sunny and very warm with mostly light winds. </t>
  </si>
  <si>
    <t>S</t>
  </si>
  <si>
    <t>Bright or sunny spells, and becoming very warm as a result. A mild, cloudy night followed.</t>
  </si>
  <si>
    <t xml:space="preserve">Cooler with showers by afternoon. Thunder heard too, but also good sunny intervals. </t>
  </si>
  <si>
    <t>More cloud at times, but still some bright and warm spells. Heavy showery rain by eve.*</t>
  </si>
  <si>
    <t xml:space="preserve">27th: thunder heard, lightening observed, 1715-1800hrs. </t>
  </si>
  <si>
    <t>ESE</t>
  </si>
  <si>
    <t xml:space="preserve">Sunny spells durin gthe morning, becoming showery pm. Persistent rain by evening. </t>
  </si>
  <si>
    <t xml:space="preserve">Mostly cloudy, but some bright or sunny inverals. Cloudier later; spell of evening rain. </t>
  </si>
  <si>
    <t>NOTES:</t>
  </si>
  <si>
    <t>Coolest April overall (8.0C) since 2001 (7.3C). Mean max and mean min also lowest since then; absolute max lowest only since 2006 (18.1C);</t>
  </si>
  <si>
    <t>absolute min only lowest since 2006 (-5.0C); 6th was the equal coldest April day (with 2003) since 2000 (2.9C); 8 air frosts was most on April</t>
  </si>
  <si>
    <t>record; 12 ground frosts was equal highest (with 2003) since 2002; rainfall 65.3mm was most in April since 2004 (83.3mm), and was a massive</t>
  </si>
  <si>
    <t xml:space="preserve">increase on last April (9.0mm); wettest day was the wettest in April since 2004 (23.1mm); 19 rain days was equal highest (with 2004/2000) </t>
  </si>
  <si>
    <t xml:space="preserve">since 1999 (21 rain days). </t>
  </si>
  <si>
    <t xml:space="preserve">28th: more thundery heard, mainly in the distance. </t>
  </si>
  <si>
    <t xml:space="preserve">6th: 7cm of snow to begin the day - the most in the whole 'winter'.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</si>
</sst>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0" fillId="2" borderId="54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13.7</c:v>
                </c:pt>
                <c:pt idx="1">
                  <c:v>12.8</c:v>
                </c:pt>
                <c:pt idx="2">
                  <c:v>13.7</c:v>
                </c:pt>
                <c:pt idx="3">
                  <c:v>14.5</c:v>
                </c:pt>
                <c:pt idx="4">
                  <c:v>9.8</c:v>
                </c:pt>
                <c:pt idx="5">
                  <c:v>6.6</c:v>
                </c:pt>
                <c:pt idx="6">
                  <c:v>8.1</c:v>
                </c:pt>
                <c:pt idx="7">
                  <c:v>9</c:v>
                </c:pt>
                <c:pt idx="8">
                  <c:v>10.2</c:v>
                </c:pt>
                <c:pt idx="9">
                  <c:v>12</c:v>
                </c:pt>
                <c:pt idx="10">
                  <c:v>9.4</c:v>
                </c:pt>
                <c:pt idx="11">
                  <c:v>11.3</c:v>
                </c:pt>
                <c:pt idx="12">
                  <c:v>12.5</c:v>
                </c:pt>
                <c:pt idx="13">
                  <c:v>13</c:v>
                </c:pt>
                <c:pt idx="14">
                  <c:v>11.2</c:v>
                </c:pt>
                <c:pt idx="15">
                  <c:v>10.4</c:v>
                </c:pt>
                <c:pt idx="16">
                  <c:v>10.5</c:v>
                </c:pt>
                <c:pt idx="17">
                  <c:v>10.1</c:v>
                </c:pt>
                <c:pt idx="18">
                  <c:v>9.4</c:v>
                </c:pt>
                <c:pt idx="19">
                  <c:v>8.6</c:v>
                </c:pt>
                <c:pt idx="20">
                  <c:v>15.1</c:v>
                </c:pt>
                <c:pt idx="21">
                  <c:v>18.7</c:v>
                </c:pt>
                <c:pt idx="22">
                  <c:v>16.9</c:v>
                </c:pt>
                <c:pt idx="23">
                  <c:v>15.7</c:v>
                </c:pt>
                <c:pt idx="24">
                  <c:v>14.3</c:v>
                </c:pt>
                <c:pt idx="25">
                  <c:v>18.8</c:v>
                </c:pt>
                <c:pt idx="26">
                  <c:v>19.2</c:v>
                </c:pt>
                <c:pt idx="27">
                  <c:v>13.1</c:v>
                </c:pt>
                <c:pt idx="28">
                  <c:v>13.9</c:v>
                </c:pt>
                <c:pt idx="29">
                  <c:v>11.5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6.6</c:v>
                </c:pt>
                <c:pt idx="1">
                  <c:v>5.8</c:v>
                </c:pt>
                <c:pt idx="2">
                  <c:v>9.9</c:v>
                </c:pt>
                <c:pt idx="3">
                  <c:v>6</c:v>
                </c:pt>
                <c:pt idx="4">
                  <c:v>3.8</c:v>
                </c:pt>
                <c:pt idx="5">
                  <c:v>-2.9</c:v>
                </c:pt>
                <c:pt idx="6">
                  <c:v>-0.5</c:v>
                </c:pt>
                <c:pt idx="7">
                  <c:v>-1.9</c:v>
                </c:pt>
                <c:pt idx="8">
                  <c:v>-1.1</c:v>
                </c:pt>
                <c:pt idx="9">
                  <c:v>-0.1</c:v>
                </c:pt>
                <c:pt idx="10">
                  <c:v>1.8</c:v>
                </c:pt>
                <c:pt idx="11">
                  <c:v>2.6</c:v>
                </c:pt>
                <c:pt idx="12">
                  <c:v>2.1</c:v>
                </c:pt>
                <c:pt idx="13">
                  <c:v>-0.9</c:v>
                </c:pt>
                <c:pt idx="14">
                  <c:v>-2.1</c:v>
                </c:pt>
                <c:pt idx="15">
                  <c:v>-1.4</c:v>
                </c:pt>
                <c:pt idx="16">
                  <c:v>2.1</c:v>
                </c:pt>
                <c:pt idx="17">
                  <c:v>2.6</c:v>
                </c:pt>
                <c:pt idx="18">
                  <c:v>5.9</c:v>
                </c:pt>
                <c:pt idx="19">
                  <c:v>6.3</c:v>
                </c:pt>
                <c:pt idx="20">
                  <c:v>6</c:v>
                </c:pt>
                <c:pt idx="21">
                  <c:v>4.4</c:v>
                </c:pt>
                <c:pt idx="22">
                  <c:v>6.2</c:v>
                </c:pt>
                <c:pt idx="23">
                  <c:v>6.4</c:v>
                </c:pt>
                <c:pt idx="24">
                  <c:v>7.2</c:v>
                </c:pt>
                <c:pt idx="25">
                  <c:v>7.6</c:v>
                </c:pt>
                <c:pt idx="26">
                  <c:v>10.1</c:v>
                </c:pt>
                <c:pt idx="27">
                  <c:v>5.6</c:v>
                </c:pt>
                <c:pt idx="28">
                  <c:v>2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662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6.7</c:v>
                </c:pt>
                <c:pt idx="5">
                  <c:v>1</c:v>
                </c:pt>
                <c:pt idx="6">
                  <c:v>1.3</c:v>
                </c:pt>
                <c:pt idx="7">
                  <c:v>0.6</c:v>
                </c:pt>
                <c:pt idx="8">
                  <c:v>0.4</c:v>
                </c:pt>
                <c:pt idx="9">
                  <c:v>1.1</c:v>
                </c:pt>
                <c:pt idx="10">
                  <c:v>4.4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3.1</c:v>
                </c:pt>
                <c:pt idx="15">
                  <c:v>5.1</c:v>
                </c:pt>
                <c:pt idx="16">
                  <c:v>1.1</c:v>
                </c:pt>
                <c:pt idx="17">
                  <c:v>0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0.4</c:v>
                </c:pt>
                <c:pt idx="22">
                  <c:v>1.8</c:v>
                </c:pt>
                <c:pt idx="23">
                  <c:v>1.7</c:v>
                </c:pt>
                <c:pt idx="24">
                  <c:v>0</c:v>
                </c:pt>
                <c:pt idx="25">
                  <c:v>0</c:v>
                </c:pt>
                <c:pt idx="26">
                  <c:v>5.9</c:v>
                </c:pt>
                <c:pt idx="27">
                  <c:v>2.5</c:v>
                </c:pt>
                <c:pt idx="28">
                  <c:v>19.5</c:v>
                </c:pt>
              </c:numCache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681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7.8</c:v>
                </c:pt>
                <c:pt idx="1">
                  <c:v>5</c:v>
                </c:pt>
                <c:pt idx="2">
                  <c:v>0.1</c:v>
                </c:pt>
                <c:pt idx="3">
                  <c:v>2.9</c:v>
                </c:pt>
                <c:pt idx="4">
                  <c:v>3.9</c:v>
                </c:pt>
                <c:pt idx="5">
                  <c:v>6.9</c:v>
                </c:pt>
                <c:pt idx="6">
                  <c:v>5.8</c:v>
                </c:pt>
                <c:pt idx="7">
                  <c:v>7.1</c:v>
                </c:pt>
                <c:pt idx="8">
                  <c:v>5.8</c:v>
                </c:pt>
                <c:pt idx="9">
                  <c:v>6.2</c:v>
                </c:pt>
                <c:pt idx="10">
                  <c:v>5.1</c:v>
                </c:pt>
                <c:pt idx="11">
                  <c:v>7.1</c:v>
                </c:pt>
                <c:pt idx="12">
                  <c:v>5</c:v>
                </c:pt>
                <c:pt idx="13">
                  <c:v>5.4</c:v>
                </c:pt>
                <c:pt idx="14">
                  <c:v>4.9</c:v>
                </c:pt>
                <c:pt idx="15">
                  <c:v>3.2</c:v>
                </c:pt>
                <c:pt idx="16">
                  <c:v>8.6</c:v>
                </c:pt>
                <c:pt idx="17">
                  <c:v>3.2</c:v>
                </c:pt>
                <c:pt idx="18">
                  <c:v>1.1</c:v>
                </c:pt>
                <c:pt idx="19">
                  <c:v>0</c:v>
                </c:pt>
                <c:pt idx="20">
                  <c:v>7.6</c:v>
                </c:pt>
                <c:pt idx="21">
                  <c:v>6.5</c:v>
                </c:pt>
                <c:pt idx="22">
                  <c:v>6.2</c:v>
                </c:pt>
                <c:pt idx="23">
                  <c:v>5.9</c:v>
                </c:pt>
                <c:pt idx="24">
                  <c:v>1.6</c:v>
                </c:pt>
              </c:numCache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025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4.2</c:v>
                </c:pt>
                <c:pt idx="1">
                  <c:v>1.5</c:v>
                </c:pt>
                <c:pt idx="2">
                  <c:v>8.7</c:v>
                </c:pt>
                <c:pt idx="3">
                  <c:v>0.7</c:v>
                </c:pt>
                <c:pt idx="4">
                  <c:v>0.9</c:v>
                </c:pt>
                <c:pt idx="5">
                  <c:v>-0.4</c:v>
                </c:pt>
                <c:pt idx="6">
                  <c:v>-2.1</c:v>
                </c:pt>
                <c:pt idx="7">
                  <c:v>-6</c:v>
                </c:pt>
                <c:pt idx="8">
                  <c:v>-4.8</c:v>
                </c:pt>
                <c:pt idx="9">
                  <c:v>-3.5</c:v>
                </c:pt>
                <c:pt idx="10">
                  <c:v>-2</c:v>
                </c:pt>
                <c:pt idx="11">
                  <c:v>0</c:v>
                </c:pt>
                <c:pt idx="12">
                  <c:v>-2.1</c:v>
                </c:pt>
                <c:pt idx="13">
                  <c:v>-5.6</c:v>
                </c:pt>
                <c:pt idx="14">
                  <c:v>-5.5</c:v>
                </c:pt>
                <c:pt idx="15">
                  <c:v>-4.7</c:v>
                </c:pt>
                <c:pt idx="16">
                  <c:v>0.1</c:v>
                </c:pt>
                <c:pt idx="17">
                  <c:v>-0.4</c:v>
                </c:pt>
                <c:pt idx="18">
                  <c:v>3.7</c:v>
                </c:pt>
                <c:pt idx="19">
                  <c:v>5.6</c:v>
                </c:pt>
                <c:pt idx="20">
                  <c:v>3.6</c:v>
                </c:pt>
                <c:pt idx="21">
                  <c:v>1.7</c:v>
                </c:pt>
                <c:pt idx="22">
                  <c:v>3.1</c:v>
                </c:pt>
                <c:pt idx="23">
                  <c:v>1.1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8</c:v>
                </c:pt>
                <c:pt idx="1">
                  <c:v>8</c:v>
                </c:pt>
                <c:pt idx="2">
                  <c:v>10.2</c:v>
                </c:pt>
                <c:pt idx="3">
                  <c:v>9.6</c:v>
                </c:pt>
                <c:pt idx="4">
                  <c:v>7.9</c:v>
                </c:pt>
                <c:pt idx="5">
                  <c:v>3.2</c:v>
                </c:pt>
                <c:pt idx="6">
                  <c:v>2.8</c:v>
                </c:pt>
                <c:pt idx="7">
                  <c:v>2</c:v>
                </c:pt>
                <c:pt idx="8">
                  <c:v>2.4</c:v>
                </c:pt>
                <c:pt idx="9">
                  <c:v>4.5</c:v>
                </c:pt>
                <c:pt idx="10">
                  <c:v>4.9</c:v>
                </c:pt>
                <c:pt idx="11">
                  <c:v>6.2</c:v>
                </c:pt>
                <c:pt idx="12">
                  <c:v>8</c:v>
                </c:pt>
                <c:pt idx="13">
                  <c:v>4.6</c:v>
                </c:pt>
                <c:pt idx="14">
                  <c:v>2.7</c:v>
                </c:pt>
                <c:pt idx="15">
                  <c:v>4.2</c:v>
                </c:pt>
                <c:pt idx="16">
                  <c:v>4.3</c:v>
                </c:pt>
                <c:pt idx="17">
                  <c:v>5.4</c:v>
                </c:pt>
                <c:pt idx="18">
                  <c:v>7.5</c:v>
                </c:pt>
                <c:pt idx="19">
                  <c:v>7.9</c:v>
                </c:pt>
                <c:pt idx="20">
                  <c:v>7</c:v>
                </c:pt>
                <c:pt idx="21">
                  <c:v>7</c:v>
                </c:pt>
                <c:pt idx="22">
                  <c:v>8.7</c:v>
                </c:pt>
                <c:pt idx="23">
                  <c:v>8.4</c:v>
                </c:pt>
                <c:pt idx="24">
                  <c:v>8.1</c:v>
                </c:pt>
                <c:pt idx="25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7.9</c:v>
                </c:pt>
                <c:pt idx="1">
                  <c:v>7.6</c:v>
                </c:pt>
                <c:pt idx="2">
                  <c:v>9.8</c:v>
                </c:pt>
                <c:pt idx="3">
                  <c:v>8.9</c:v>
                </c:pt>
                <c:pt idx="4">
                  <c:v>8.1</c:v>
                </c:pt>
                <c:pt idx="5">
                  <c:v>5</c:v>
                </c:pt>
                <c:pt idx="6">
                  <c:v>4.4</c:v>
                </c:pt>
                <c:pt idx="7">
                  <c:v>3.8</c:v>
                </c:pt>
                <c:pt idx="8">
                  <c:v>4.1</c:v>
                </c:pt>
                <c:pt idx="9">
                  <c:v>5.1</c:v>
                </c:pt>
                <c:pt idx="10">
                  <c:v>6.1</c:v>
                </c:pt>
                <c:pt idx="11">
                  <c:v>6.2</c:v>
                </c:pt>
                <c:pt idx="12">
                  <c:v>6.8</c:v>
                </c:pt>
                <c:pt idx="13">
                  <c:v>5.6</c:v>
                </c:pt>
                <c:pt idx="14">
                  <c:v>4.5</c:v>
                </c:pt>
                <c:pt idx="15">
                  <c:v>5</c:v>
                </c:pt>
                <c:pt idx="16">
                  <c:v>5.7</c:v>
                </c:pt>
                <c:pt idx="17">
                  <c:v>5.8</c:v>
                </c:pt>
                <c:pt idx="18">
                  <c:v>7.2</c:v>
                </c:pt>
                <c:pt idx="19">
                  <c:v>7.6</c:v>
                </c:pt>
                <c:pt idx="20">
                  <c:v>7.3</c:v>
                </c:pt>
                <c:pt idx="21">
                  <c:v>7.4</c:v>
                </c:pt>
                <c:pt idx="22">
                  <c:v>9.1</c:v>
                </c:pt>
                <c:pt idx="23">
                  <c:v>8.7</c:v>
                </c:pt>
                <c:pt idx="24">
                  <c:v>8.6</c:v>
                </c:pt>
                <c:pt idx="25">
                  <c:v>9</c:v>
                </c:pt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05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7.8</c:v>
                </c:pt>
                <c:pt idx="1">
                  <c:v>7.5</c:v>
                </c:pt>
                <c:pt idx="2">
                  <c:v>9.1</c:v>
                </c:pt>
                <c:pt idx="3">
                  <c:v>8.8</c:v>
                </c:pt>
                <c:pt idx="4">
                  <c:v>8.3</c:v>
                </c:pt>
                <c:pt idx="5">
                  <c:v>6.2</c:v>
                </c:pt>
                <c:pt idx="6">
                  <c:v>5.2</c:v>
                </c:pt>
                <c:pt idx="7">
                  <c:v>4.9</c:v>
                </c:pt>
                <c:pt idx="8">
                  <c:v>5.1</c:v>
                </c:pt>
                <c:pt idx="9">
                  <c:v>5.7</c:v>
                </c:pt>
                <c:pt idx="10">
                  <c:v>6.5</c:v>
                </c:pt>
                <c:pt idx="11">
                  <c:v>6.2</c:v>
                </c:pt>
                <c:pt idx="12">
                  <c:v>6.5</c:v>
                </c:pt>
                <c:pt idx="13">
                  <c:v>6.6</c:v>
                </c:pt>
                <c:pt idx="14">
                  <c:v>5.7</c:v>
                </c:pt>
                <c:pt idx="15">
                  <c:v>5.6</c:v>
                </c:pt>
                <c:pt idx="16">
                  <c:v>6.1</c:v>
                </c:pt>
                <c:pt idx="17">
                  <c:v>6.1</c:v>
                </c:pt>
                <c:pt idx="18">
                  <c:v>7</c:v>
                </c:pt>
                <c:pt idx="19">
                  <c:v>7.2</c:v>
                </c:pt>
                <c:pt idx="20">
                  <c:v>7.3</c:v>
                </c:pt>
                <c:pt idx="21">
                  <c:v>7.7</c:v>
                </c:pt>
                <c:pt idx="22">
                  <c:v>9.1</c:v>
                </c:pt>
                <c:pt idx="23">
                  <c:v>8.9</c:v>
                </c:pt>
                <c:pt idx="24">
                  <c:v>8.9</c:v>
                </c:pt>
                <c:pt idx="25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7.9</c:v>
                </c:pt>
                <c:pt idx="1">
                  <c:v>8.1</c:v>
                </c:pt>
                <c:pt idx="2">
                  <c:v>8.2</c:v>
                </c:pt>
                <c:pt idx="3">
                  <c:v>8.5</c:v>
                </c:pt>
                <c:pt idx="4">
                  <c:v>8.8</c:v>
                </c:pt>
                <c:pt idx="5">
                  <c:v>8.8</c:v>
                </c:pt>
                <c:pt idx="6">
                  <c:v>8.7</c:v>
                </c:pt>
                <c:pt idx="7">
                  <c:v>8.3</c:v>
                </c:pt>
                <c:pt idx="8">
                  <c:v>8.2</c:v>
                </c:pt>
                <c:pt idx="9">
                  <c:v>8.1</c:v>
                </c:pt>
                <c:pt idx="10">
                  <c:v>8.1</c:v>
                </c:pt>
                <c:pt idx="11">
                  <c:v>8.2</c:v>
                </c:pt>
                <c:pt idx="12">
                  <c:v>8.2</c:v>
                </c:pt>
                <c:pt idx="13">
                  <c:v>8.2</c:v>
                </c:pt>
                <c:pt idx="14">
                  <c:v>8.2</c:v>
                </c:pt>
                <c:pt idx="15">
                  <c:v>8.2</c:v>
                </c:pt>
                <c:pt idx="16">
                  <c:v>8.1</c:v>
                </c:pt>
                <c:pt idx="17">
                  <c:v>8.2</c:v>
                </c:pt>
                <c:pt idx="18">
                  <c:v>8.2</c:v>
                </c:pt>
                <c:pt idx="19">
                  <c:v>8.2</c:v>
                </c:pt>
                <c:pt idx="20">
                  <c:v>8.3</c:v>
                </c:pt>
                <c:pt idx="21">
                  <c:v>8.4</c:v>
                </c:pt>
                <c:pt idx="22">
                  <c:v>8.6</c:v>
                </c:pt>
                <c:pt idx="23">
                  <c:v>8.9</c:v>
                </c:pt>
                <c:pt idx="24">
                  <c:v>9.1</c:v>
                </c:pt>
                <c:pt idx="25">
                  <c:v>9.3</c:v>
                </c:pt>
              </c:numCache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715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1013.403649336543</c:v>
                </c:pt>
                <c:pt idx="1">
                  <c:v>1024.748317424004</c:v>
                </c:pt>
                <c:pt idx="2">
                  <c:v>1031.4578637571553</c:v>
                </c:pt>
                <c:pt idx="3">
                  <c:v>1028.5837351748542</c:v>
                </c:pt>
                <c:pt idx="4">
                  <c:v>1016.5122685804619</c:v>
                </c:pt>
                <c:pt idx="5">
                  <c:v>1009.8878302635695</c:v>
                </c:pt>
                <c:pt idx="6">
                  <c:v>1002.9351588098211</c:v>
                </c:pt>
                <c:pt idx="7">
                  <c:v>1002.9655311302506</c:v>
                </c:pt>
                <c:pt idx="8">
                  <c:v>1000.4467711203627</c:v>
                </c:pt>
                <c:pt idx="9">
                  <c:v>998.4965673964979</c:v>
                </c:pt>
                <c:pt idx="10">
                  <c:v>993.8412740208247</c:v>
                </c:pt>
                <c:pt idx="11">
                  <c:v>1001.1051343659709</c:v>
                </c:pt>
                <c:pt idx="12">
                  <c:v>1007.8414197082363</c:v>
                </c:pt>
                <c:pt idx="13">
                  <c:v>1016.5642669414649</c:v>
                </c:pt>
                <c:pt idx="14">
                  <c:v>1023.8429363050222</c:v>
                </c:pt>
                <c:pt idx="15">
                  <c:v>1023.3863081955468</c:v>
                </c:pt>
                <c:pt idx="16">
                  <c:v>1014.1995912192123</c:v>
                </c:pt>
                <c:pt idx="17">
                  <c:v>1001.823529068369</c:v>
                </c:pt>
                <c:pt idx="18">
                  <c:v>1001.5808197174381</c:v>
                </c:pt>
                <c:pt idx="19">
                  <c:v>1005.9328100729618</c:v>
                </c:pt>
                <c:pt idx="20">
                  <c:v>1007.9239917017611</c:v>
                </c:pt>
                <c:pt idx="21">
                  <c:v>1011.7781400094905</c:v>
                </c:pt>
                <c:pt idx="22">
                  <c:v>1013.941772227799</c:v>
                </c:pt>
                <c:pt idx="23">
                  <c:v>1015.7824691547346</c:v>
                </c:pt>
                <c:pt idx="24">
                  <c:v>1025.515836607005</c:v>
                </c:pt>
                <c:pt idx="25">
                  <c:v>1022.2713000741896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41627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5.495804129699776</c:v>
                </c:pt>
                <c:pt idx="1">
                  <c:v>7.167643044236337</c:v>
                </c:pt>
                <c:pt idx="2">
                  <c:v>9.937134342915162</c:v>
                </c:pt>
                <c:pt idx="3">
                  <c:v>9.602199368311652</c:v>
                </c:pt>
                <c:pt idx="4">
                  <c:v>4.020607775523627</c:v>
                </c:pt>
                <c:pt idx="5">
                  <c:v>-1.6031608468367304</c:v>
                </c:pt>
                <c:pt idx="6">
                  <c:v>-0.658468193548605</c:v>
                </c:pt>
                <c:pt idx="7">
                  <c:v>2.133622512942669</c:v>
                </c:pt>
                <c:pt idx="8">
                  <c:v>2.1859594253867227</c:v>
                </c:pt>
                <c:pt idx="9">
                  <c:v>5.578212319718591</c:v>
                </c:pt>
                <c:pt idx="10">
                  <c:v>4.362951981058579</c:v>
                </c:pt>
                <c:pt idx="11">
                  <c:v>2.6433736902681306</c:v>
                </c:pt>
                <c:pt idx="12">
                  <c:v>3.956294224470105</c:v>
                </c:pt>
                <c:pt idx="13">
                  <c:v>5.170333378831491</c:v>
                </c:pt>
                <c:pt idx="14">
                  <c:v>5.063150818931607</c:v>
                </c:pt>
                <c:pt idx="15">
                  <c:v>2.9515334190185945</c:v>
                </c:pt>
                <c:pt idx="16">
                  <c:v>2.1414640541869745</c:v>
                </c:pt>
                <c:pt idx="17">
                  <c:v>5.322717585293758</c:v>
                </c:pt>
                <c:pt idx="18">
                  <c:v>4.095780897002597</c:v>
                </c:pt>
                <c:pt idx="19">
                  <c:v>6.042804467411065</c:v>
                </c:pt>
                <c:pt idx="20">
                  <c:v>6.439169656136074</c:v>
                </c:pt>
                <c:pt idx="21">
                  <c:v>6.6910693972468085</c:v>
                </c:pt>
                <c:pt idx="22">
                  <c:v>8.992393119289531</c:v>
                </c:pt>
                <c:pt idx="23">
                  <c:v>7.081867640885733</c:v>
                </c:pt>
                <c:pt idx="24">
                  <c:v>7.257771969773165</c:v>
                </c:pt>
                <c:pt idx="25">
                  <c:v>8.347009840660633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d896cf-a309-4493-88d9-5731c1439dd5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52d372f-0028-4c9f-8bd0-99f28902a6df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0.03175</cdr:y>
    </cdr:from>
    <cdr:to>
      <cdr:x>0.8945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21df4da-9511-4b66-b14b-2fa26fa3ebad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0.5115</cdr:y>
    </cdr:from>
    <cdr:to>
      <cdr:x>0.51775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1910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27df14-3e1f-40cf-87c1-57afb3242772}" type="TxLink">
            <a:rPr lang="en-US" cap="none" sz="1000" b="0" i="0" u="none" baseline="0">
              <a:latin typeface="Arial"/>
              <a:ea typeface="Arial"/>
              <a:cs typeface="Arial"/>
            </a:rPr>
            <a:t>7.8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c77046-7d4b-4845-ab6f-a55c44252307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69872e8-c492-46b2-9ecb-ac6966b9a844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0.02325</cdr:y>
    </cdr:from>
    <cdr:to>
      <cdr:x>0.9085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48850" y="19050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a0547b8-d6fb-4242-ab5e-333d9040f9e7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8fded2a-da58-45e5-a40f-7dc65308dd79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f4d7431-7ca4-49e9-a617-4bdec3bd562e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R2" sqref="R2"/>
      <selection pane="bottomLeft" activeCell="S48" sqref="S4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107</v>
      </c>
      <c r="R4" s="60">
        <v>2008</v>
      </c>
      <c r="S4" s="60"/>
      <c r="T4" s="7"/>
      <c r="U4" s="7"/>
      <c r="V4" s="60"/>
      <c r="W4" s="18"/>
      <c r="X4" s="102"/>
      <c r="Y4" s="99"/>
      <c r="Z4" s="150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1"/>
      <c r="AA5" s="132"/>
      <c r="AB5" s="42" t="s">
        <v>85</v>
      </c>
    </row>
    <row r="6" spans="1:27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8" t="s">
        <v>26</v>
      </c>
      <c r="Z6" s="151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8"/>
      <c r="Z7" s="151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9"/>
      <c r="Z8" s="152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10.7</v>
      </c>
      <c r="C9" s="65">
        <v>8.3</v>
      </c>
      <c r="D9" s="65">
        <v>13.7</v>
      </c>
      <c r="E9" s="65">
        <v>6.6</v>
      </c>
      <c r="F9" s="66">
        <f aca="true" t="shared" si="0" ref="F9:F38">AVERAGE(D9:E9)</f>
        <v>10.149999999999999</v>
      </c>
      <c r="G9" s="67">
        <f>100*(AJ9/AH9)</f>
        <v>70.18131220099339</v>
      </c>
      <c r="H9" s="67">
        <f aca="true" t="shared" si="1" ref="H9:H38">AK9</f>
        <v>5.495804129699776</v>
      </c>
      <c r="I9" s="68">
        <v>4.2</v>
      </c>
      <c r="J9" s="66"/>
      <c r="K9" s="68">
        <v>8</v>
      </c>
      <c r="L9" s="65">
        <v>7.9</v>
      </c>
      <c r="M9" s="65">
        <v>7.8</v>
      </c>
      <c r="N9" s="65">
        <v>7.8</v>
      </c>
      <c r="O9" s="66">
        <v>7.9</v>
      </c>
      <c r="P9" s="69" t="s">
        <v>104</v>
      </c>
      <c r="Q9" s="70">
        <v>42</v>
      </c>
      <c r="R9" s="67">
        <v>7.8</v>
      </c>
      <c r="S9" s="67">
        <v>94.2</v>
      </c>
      <c r="T9" s="67" t="s">
        <v>106</v>
      </c>
      <c r="U9" s="67"/>
      <c r="V9" s="71">
        <v>4</v>
      </c>
      <c r="W9" s="64">
        <v>1003.1</v>
      </c>
      <c r="X9" s="121">
        <f aca="true" t="shared" si="2" ref="X9:X38">W9+AU17</f>
        <v>1013.403649336543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12.86092138362429</v>
      </c>
      <c r="AI9">
        <f aca="true" t="shared" si="5" ref="AI9:AI39">IF(W9&gt;=0,6.107*EXP(17.38*(C9/(239+C9))),6.107*EXP(22.44*(C9/(272.4+C9))))</f>
        <v>10.943563388165682</v>
      </c>
      <c r="AJ9">
        <f aca="true" t="shared" si="6" ref="AJ9:AJ39">IF(C9&gt;=0,AI9-(0.000799*1000*(B9-C9)),AI9-(0.00072*1000*(B9-C9)))</f>
        <v>9.025963388165684</v>
      </c>
      <c r="AK9">
        <f>239*LN(AJ9/6.107)/(17.38-LN(AJ9/6.107))</f>
        <v>5.495804129699776</v>
      </c>
      <c r="AM9">
        <f>COUNTIF(V9:V39,"&lt;1")</f>
        <v>5</v>
      </c>
      <c r="AN9">
        <f>COUNTIF(E9:E39,"&lt;0")</f>
        <v>8</v>
      </c>
      <c r="AO9">
        <f>COUNTIF(I9:I39,"&lt;0")</f>
        <v>12</v>
      </c>
      <c r="AP9">
        <f>COUNTIF(Q9:Q39,"&gt;=39")</f>
        <v>2</v>
      </c>
    </row>
    <row r="10" spans="1:37" ht="12.75">
      <c r="A10" s="72">
        <v>2</v>
      </c>
      <c r="B10" s="73">
        <v>9.9</v>
      </c>
      <c r="C10" s="74">
        <v>8.6</v>
      </c>
      <c r="D10" s="74">
        <v>12.8</v>
      </c>
      <c r="E10" s="74">
        <v>5.8</v>
      </c>
      <c r="F10" s="75">
        <f t="shared" si="0"/>
        <v>9.3</v>
      </c>
      <c r="G10" s="67">
        <f aca="true" t="shared" si="7" ref="G10:G38">100*(AJ10/AH10)</f>
        <v>83.09068020128694</v>
      </c>
      <c r="H10" s="76">
        <f t="shared" si="1"/>
        <v>7.167643044236337</v>
      </c>
      <c r="I10" s="77">
        <v>1.5</v>
      </c>
      <c r="J10" s="75"/>
      <c r="K10" s="77">
        <v>8</v>
      </c>
      <c r="L10" s="74">
        <v>7.6</v>
      </c>
      <c r="M10" s="74">
        <v>7.5</v>
      </c>
      <c r="N10" s="74">
        <v>8</v>
      </c>
      <c r="O10" s="75">
        <v>8.1</v>
      </c>
      <c r="P10" s="78" t="s">
        <v>104</v>
      </c>
      <c r="Q10" s="79">
        <v>21</v>
      </c>
      <c r="R10" s="76">
        <v>5</v>
      </c>
      <c r="S10" s="76">
        <v>105</v>
      </c>
      <c r="T10" s="76">
        <v>0</v>
      </c>
      <c r="U10" s="76"/>
      <c r="V10" s="80">
        <v>7</v>
      </c>
      <c r="W10" s="73">
        <v>1014.3</v>
      </c>
      <c r="X10" s="121">
        <f t="shared" si="2"/>
        <v>1024.748317424004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12.191333479931261</v>
      </c>
      <c r="AI10">
        <f t="shared" si="5"/>
        <v>11.16856191408211</v>
      </c>
      <c r="AJ10">
        <f t="shared" si="6"/>
        <v>10.12986191408211</v>
      </c>
      <c r="AK10">
        <f aca="true" t="shared" si="12" ref="AK10:AK39">239*LN(AJ10/6.107)/(17.38-LN(AJ10/6.107))</f>
        <v>7.167643044236337</v>
      </c>
    </row>
    <row r="11" spans="1:37" ht="12.75">
      <c r="A11" s="63">
        <v>3</v>
      </c>
      <c r="B11" s="64">
        <v>11.5</v>
      </c>
      <c r="C11" s="65">
        <v>10.7</v>
      </c>
      <c r="D11" s="65">
        <v>13.7</v>
      </c>
      <c r="E11" s="65">
        <v>9.9</v>
      </c>
      <c r="F11" s="66">
        <f t="shared" si="0"/>
        <v>11.8</v>
      </c>
      <c r="G11" s="67">
        <f t="shared" si="7"/>
        <v>90.11306053687076</v>
      </c>
      <c r="H11" s="67">
        <f t="shared" si="1"/>
        <v>9.937134342915162</v>
      </c>
      <c r="I11" s="68">
        <v>8.7</v>
      </c>
      <c r="J11" s="66"/>
      <c r="K11" s="68">
        <v>10.2</v>
      </c>
      <c r="L11" s="65">
        <v>9.8</v>
      </c>
      <c r="M11" s="65">
        <v>9.1</v>
      </c>
      <c r="N11" s="65">
        <v>8.5</v>
      </c>
      <c r="O11" s="66">
        <v>8.2</v>
      </c>
      <c r="P11" s="69" t="s">
        <v>109</v>
      </c>
      <c r="Q11" s="70">
        <v>20</v>
      </c>
      <c r="R11" s="67">
        <v>0.1</v>
      </c>
      <c r="S11" s="67">
        <v>29.4</v>
      </c>
      <c r="T11" s="67" t="s">
        <v>106</v>
      </c>
      <c r="U11" s="67"/>
      <c r="V11" s="71">
        <v>8</v>
      </c>
      <c r="W11" s="64">
        <v>1021</v>
      </c>
      <c r="X11" s="121">
        <f t="shared" si="2"/>
        <v>1031.4578637571553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13.56265263970658</v>
      </c>
      <c r="AI11">
        <f t="shared" si="5"/>
        <v>12.86092138362429</v>
      </c>
      <c r="AJ11">
        <f t="shared" si="6"/>
        <v>12.22172138362429</v>
      </c>
      <c r="AK11">
        <f t="shared" si="12"/>
        <v>9.937134342915162</v>
      </c>
    </row>
    <row r="12" spans="1:37" ht="12.75">
      <c r="A12" s="72">
        <v>4</v>
      </c>
      <c r="B12" s="73">
        <v>10</v>
      </c>
      <c r="C12" s="74">
        <v>9.8</v>
      </c>
      <c r="D12" s="74">
        <v>14.5</v>
      </c>
      <c r="E12" s="74">
        <v>6</v>
      </c>
      <c r="F12" s="75">
        <f t="shared" si="0"/>
        <v>10.25</v>
      </c>
      <c r="G12" s="67">
        <f t="shared" si="7"/>
        <v>97.36594245896542</v>
      </c>
      <c r="H12" s="76">
        <f t="shared" si="1"/>
        <v>9.602199368311652</v>
      </c>
      <c r="I12" s="77">
        <v>0.7</v>
      </c>
      <c r="J12" s="75"/>
      <c r="K12" s="77">
        <v>9.6</v>
      </c>
      <c r="L12" s="74">
        <v>8.9</v>
      </c>
      <c r="M12" s="74">
        <v>8.8</v>
      </c>
      <c r="N12" s="74">
        <v>8.9</v>
      </c>
      <c r="O12" s="75">
        <v>8.5</v>
      </c>
      <c r="P12" s="78" t="s">
        <v>108</v>
      </c>
      <c r="Q12" s="79">
        <v>20</v>
      </c>
      <c r="R12" s="76">
        <v>2.9</v>
      </c>
      <c r="S12" s="76">
        <v>89.1</v>
      </c>
      <c r="T12" s="76">
        <v>0.1</v>
      </c>
      <c r="U12" s="76"/>
      <c r="V12" s="80">
        <v>7</v>
      </c>
      <c r="W12" s="73">
        <v>1018.1</v>
      </c>
      <c r="X12" s="121">
        <f t="shared" si="2"/>
        <v>1028.5837351748542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12.273317807277772</v>
      </c>
      <c r="AI12">
        <f t="shared" si="5"/>
        <v>12.109831554040031</v>
      </c>
      <c r="AJ12">
        <f t="shared" si="6"/>
        <v>11.950031554040033</v>
      </c>
      <c r="AK12">
        <f t="shared" si="12"/>
        <v>9.602199368311652</v>
      </c>
    </row>
    <row r="13" spans="1:37" ht="12.75">
      <c r="A13" s="63">
        <v>5</v>
      </c>
      <c r="B13" s="64">
        <v>5.9</v>
      </c>
      <c r="C13" s="65">
        <v>5.1</v>
      </c>
      <c r="D13" s="65">
        <v>9.8</v>
      </c>
      <c r="E13" s="65">
        <v>3.8</v>
      </c>
      <c r="F13" s="66">
        <f t="shared" si="0"/>
        <v>6.800000000000001</v>
      </c>
      <c r="G13" s="67">
        <f t="shared" si="7"/>
        <v>87.70690064124304</v>
      </c>
      <c r="H13" s="67">
        <f t="shared" si="1"/>
        <v>4.020607775523627</v>
      </c>
      <c r="I13" s="68">
        <v>0.9</v>
      </c>
      <c r="J13" s="66"/>
      <c r="K13" s="68">
        <v>7.9</v>
      </c>
      <c r="L13" s="65">
        <v>8.1</v>
      </c>
      <c r="M13" s="65">
        <v>8.3</v>
      </c>
      <c r="N13" s="65">
        <v>9.1</v>
      </c>
      <c r="O13" s="66">
        <v>8.8</v>
      </c>
      <c r="P13" s="69" t="s">
        <v>109</v>
      </c>
      <c r="Q13" s="70">
        <v>26</v>
      </c>
      <c r="R13" s="67">
        <v>3.9</v>
      </c>
      <c r="S13" s="67">
        <v>99.6</v>
      </c>
      <c r="T13" s="67">
        <v>6.7</v>
      </c>
      <c r="U13" s="67"/>
      <c r="V13" s="71">
        <v>8</v>
      </c>
      <c r="W13" s="64">
        <v>1006</v>
      </c>
      <c r="X13" s="121">
        <f t="shared" si="2"/>
        <v>1016.5122685804619</v>
      </c>
      <c r="Y13" s="127">
        <v>1</v>
      </c>
      <c r="Z13" s="134">
        <v>1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9.282633897234025</v>
      </c>
      <c r="AI13">
        <f t="shared" si="5"/>
        <v>8.780710489137393</v>
      </c>
      <c r="AJ13">
        <f t="shared" si="6"/>
        <v>8.141510489137392</v>
      </c>
      <c r="AK13">
        <f t="shared" si="12"/>
        <v>4.020607775523627</v>
      </c>
    </row>
    <row r="14" spans="1:37" ht="12.75">
      <c r="A14" s="72">
        <v>6</v>
      </c>
      <c r="B14" s="73">
        <v>-0.5</v>
      </c>
      <c r="C14" s="74">
        <v>-0.9</v>
      </c>
      <c r="D14" s="74">
        <v>6.6</v>
      </c>
      <c r="E14" s="74">
        <v>-2.9</v>
      </c>
      <c r="F14" s="75">
        <f t="shared" si="0"/>
        <v>1.8499999999999999</v>
      </c>
      <c r="G14" s="67">
        <f t="shared" si="7"/>
        <v>92.22559001812263</v>
      </c>
      <c r="H14" s="76">
        <f t="shared" si="1"/>
        <v>-1.6031608468367304</v>
      </c>
      <c r="I14" s="77">
        <v>-0.4</v>
      </c>
      <c r="J14" s="75"/>
      <c r="K14" s="77">
        <v>3.2</v>
      </c>
      <c r="L14" s="74">
        <v>5</v>
      </c>
      <c r="M14" s="74">
        <v>6.2</v>
      </c>
      <c r="N14" s="74">
        <v>8.5</v>
      </c>
      <c r="O14" s="75">
        <v>8.8</v>
      </c>
      <c r="P14" s="78" t="s">
        <v>114</v>
      </c>
      <c r="Q14" s="79">
        <v>30</v>
      </c>
      <c r="R14" s="76">
        <v>6.9</v>
      </c>
      <c r="S14" s="76">
        <v>97.9</v>
      </c>
      <c r="T14" s="76">
        <v>1</v>
      </c>
      <c r="U14" s="76"/>
      <c r="V14" s="80">
        <v>0</v>
      </c>
      <c r="W14" s="73">
        <v>999.2</v>
      </c>
      <c r="X14" s="121">
        <f t="shared" si="2"/>
        <v>1009.8878302635695</v>
      </c>
      <c r="Y14" s="127">
        <v>0</v>
      </c>
      <c r="Z14" s="134">
        <v>1</v>
      </c>
      <c r="AA14" s="127">
        <v>0</v>
      </c>
      <c r="AB14">
        <f t="shared" si="8"/>
        <v>0</v>
      </c>
      <c r="AC14">
        <f t="shared" si="9"/>
        <v>6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5.888489985091041</v>
      </c>
      <c r="AI14">
        <f t="shared" si="5"/>
        <v>5.718694631908273</v>
      </c>
      <c r="AJ14">
        <f t="shared" si="6"/>
        <v>5.430694631908273</v>
      </c>
      <c r="AK14">
        <f t="shared" si="12"/>
        <v>-1.6031608468367304</v>
      </c>
    </row>
    <row r="15" spans="1:37" ht="12.75">
      <c r="A15" s="63">
        <v>7</v>
      </c>
      <c r="B15" s="64">
        <v>4.2</v>
      </c>
      <c r="C15" s="65">
        <v>2.4</v>
      </c>
      <c r="D15" s="65">
        <v>8.1</v>
      </c>
      <c r="E15" s="65">
        <v>-0.5</v>
      </c>
      <c r="F15" s="66">
        <f t="shared" si="0"/>
        <v>3.8</v>
      </c>
      <c r="G15" s="67">
        <f t="shared" si="7"/>
        <v>70.59831551473307</v>
      </c>
      <c r="H15" s="67">
        <f t="shared" si="1"/>
        <v>-0.658468193548605</v>
      </c>
      <c r="I15" s="68">
        <v>-2.1</v>
      </c>
      <c r="J15" s="66"/>
      <c r="K15" s="68">
        <v>2.8</v>
      </c>
      <c r="L15" s="65">
        <v>4.4</v>
      </c>
      <c r="M15" s="65">
        <v>5.2</v>
      </c>
      <c r="N15" s="65">
        <v>7.6</v>
      </c>
      <c r="O15" s="66">
        <v>8.7</v>
      </c>
      <c r="P15" s="69" t="s">
        <v>115</v>
      </c>
      <c r="Q15" s="70">
        <v>21</v>
      </c>
      <c r="R15" s="67">
        <v>5.8</v>
      </c>
      <c r="S15" s="67">
        <v>100</v>
      </c>
      <c r="T15" s="67">
        <v>1.3</v>
      </c>
      <c r="U15" s="67"/>
      <c r="V15" s="71">
        <v>1</v>
      </c>
      <c r="W15" s="64">
        <v>992.5</v>
      </c>
      <c r="X15" s="121">
        <f t="shared" si="2"/>
        <v>1002.9351588098211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8.244808096108713</v>
      </c>
      <c r="AI15">
        <f t="shared" si="5"/>
        <v>7.258895633275086</v>
      </c>
      <c r="AJ15">
        <f t="shared" si="6"/>
        <v>5.820695633275085</v>
      </c>
      <c r="AK15">
        <f t="shared" si="12"/>
        <v>-0.658468193548605</v>
      </c>
    </row>
    <row r="16" spans="1:37" ht="12.75">
      <c r="A16" s="72">
        <v>8</v>
      </c>
      <c r="B16" s="73">
        <v>3.4</v>
      </c>
      <c r="C16" s="74">
        <v>2.9</v>
      </c>
      <c r="D16" s="74">
        <v>9</v>
      </c>
      <c r="E16" s="74">
        <v>-1.9</v>
      </c>
      <c r="F16" s="75">
        <f t="shared" si="0"/>
        <v>3.55</v>
      </c>
      <c r="G16" s="67">
        <f t="shared" si="7"/>
        <v>91.39353596844367</v>
      </c>
      <c r="H16" s="76">
        <f t="shared" si="1"/>
        <v>2.133622512942669</v>
      </c>
      <c r="I16" s="77">
        <v>-6</v>
      </c>
      <c r="J16" s="75"/>
      <c r="K16" s="77">
        <v>2</v>
      </c>
      <c r="L16" s="74">
        <v>3.8</v>
      </c>
      <c r="M16" s="74">
        <v>4.9</v>
      </c>
      <c r="N16" s="74">
        <v>7.2</v>
      </c>
      <c r="O16" s="75">
        <v>8.3</v>
      </c>
      <c r="P16" s="78" t="s">
        <v>104</v>
      </c>
      <c r="Q16" s="79">
        <v>25</v>
      </c>
      <c r="R16" s="76">
        <v>7.1</v>
      </c>
      <c r="S16" s="76">
        <v>97.9</v>
      </c>
      <c r="T16" s="76">
        <v>0.6</v>
      </c>
      <c r="U16" s="76"/>
      <c r="V16" s="80">
        <v>0</v>
      </c>
      <c r="W16" s="73">
        <v>992.5</v>
      </c>
      <c r="X16" s="121">
        <f t="shared" si="2"/>
        <v>1002.9655311302506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8</v>
      </c>
      <c r="AE16">
        <f t="shared" si="3"/>
        <v>0</v>
      </c>
      <c r="AF16">
        <f t="shared" si="4"/>
        <v>0</v>
      </c>
      <c r="AH16">
        <f t="shared" si="11"/>
        <v>7.792911450727639</v>
      </c>
      <c r="AI16">
        <f t="shared" si="5"/>
        <v>7.52171732970973</v>
      </c>
      <c r="AJ16">
        <f t="shared" si="6"/>
        <v>7.122217329709731</v>
      </c>
      <c r="AK16">
        <f t="shared" si="12"/>
        <v>2.133622512942669</v>
      </c>
    </row>
    <row r="17" spans="1:47" ht="12.75">
      <c r="A17" s="63">
        <v>9</v>
      </c>
      <c r="B17" s="64">
        <v>3.2</v>
      </c>
      <c r="C17" s="65">
        <v>2.8</v>
      </c>
      <c r="D17" s="65">
        <v>10.2</v>
      </c>
      <c r="E17" s="65">
        <v>-1.1</v>
      </c>
      <c r="F17" s="66">
        <f t="shared" si="0"/>
        <v>4.55</v>
      </c>
      <c r="G17" s="67">
        <f t="shared" si="7"/>
        <v>93.04314242579188</v>
      </c>
      <c r="H17" s="67">
        <f t="shared" si="1"/>
        <v>2.1859594253867227</v>
      </c>
      <c r="I17" s="68">
        <v>-4.8</v>
      </c>
      <c r="J17" s="66"/>
      <c r="K17" s="68">
        <v>2.4</v>
      </c>
      <c r="L17" s="65">
        <v>4.1</v>
      </c>
      <c r="M17" s="65">
        <v>5.1</v>
      </c>
      <c r="N17" s="65">
        <v>7.2</v>
      </c>
      <c r="O17" s="66">
        <v>8.2</v>
      </c>
      <c r="P17" s="69" t="s">
        <v>109</v>
      </c>
      <c r="Q17" s="70">
        <v>15</v>
      </c>
      <c r="R17" s="67">
        <v>5.8</v>
      </c>
      <c r="S17" s="67">
        <v>94.9</v>
      </c>
      <c r="T17" s="67">
        <v>0.4</v>
      </c>
      <c r="U17" s="67"/>
      <c r="V17" s="71">
        <v>0</v>
      </c>
      <c r="W17" s="64">
        <v>990</v>
      </c>
      <c r="X17" s="121">
        <f t="shared" si="2"/>
        <v>1000.4467711203627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7.683414621449662</v>
      </c>
      <c r="AI17">
        <f t="shared" si="5"/>
        <v>7.468490409399528</v>
      </c>
      <c r="AJ17">
        <f t="shared" si="6"/>
        <v>7.148890409399527</v>
      </c>
      <c r="AK17">
        <f t="shared" si="12"/>
        <v>2.1859594253867227</v>
      </c>
      <c r="AU17">
        <f aca="true" t="shared" si="13" ref="AU17:AU47">W9*(10^(85/(18429.1+(67.53*B9)+(0.003*31)))-1)</f>
        <v>10.303649336542968</v>
      </c>
    </row>
    <row r="18" spans="1:47" ht="12.75">
      <c r="A18" s="72">
        <v>10</v>
      </c>
      <c r="B18" s="73">
        <v>6.7</v>
      </c>
      <c r="C18" s="74">
        <v>6.2</v>
      </c>
      <c r="D18" s="74">
        <v>12</v>
      </c>
      <c r="E18" s="74">
        <v>-0.1</v>
      </c>
      <c r="F18" s="75">
        <f t="shared" si="0"/>
        <v>5.95</v>
      </c>
      <c r="G18" s="67">
        <f t="shared" si="7"/>
        <v>92.53884186461492</v>
      </c>
      <c r="H18" s="76">
        <f t="shared" si="1"/>
        <v>5.578212319718591</v>
      </c>
      <c r="I18" s="77">
        <v>-3.5</v>
      </c>
      <c r="J18" s="75"/>
      <c r="K18" s="77">
        <v>4.5</v>
      </c>
      <c r="L18" s="74">
        <v>5.1</v>
      </c>
      <c r="M18" s="74">
        <v>5.7</v>
      </c>
      <c r="N18" s="74">
        <v>7.2</v>
      </c>
      <c r="O18" s="75">
        <v>8.1</v>
      </c>
      <c r="P18" s="78" t="s">
        <v>120</v>
      </c>
      <c r="Q18" s="79">
        <v>21</v>
      </c>
      <c r="R18" s="76">
        <v>6.2</v>
      </c>
      <c r="S18" s="76">
        <v>102</v>
      </c>
      <c r="T18" s="76">
        <v>1.1</v>
      </c>
      <c r="U18" s="76"/>
      <c r="V18" s="80">
        <v>8</v>
      </c>
      <c r="W18" s="73">
        <v>988.2</v>
      </c>
      <c r="X18" s="121">
        <f t="shared" si="2"/>
        <v>998.4965673964979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9.809696626511307</v>
      </c>
      <c r="AI18">
        <f t="shared" si="5"/>
        <v>9.477279648605764</v>
      </c>
      <c r="AJ18">
        <f t="shared" si="6"/>
        <v>9.077779648605764</v>
      </c>
      <c r="AK18">
        <f t="shared" si="12"/>
        <v>5.578212319718591</v>
      </c>
      <c r="AU18">
        <f t="shared" si="13"/>
        <v>10.448317424004038</v>
      </c>
    </row>
    <row r="19" spans="1:47" ht="12.75">
      <c r="A19" s="63">
        <v>11</v>
      </c>
      <c r="B19" s="64">
        <v>6.9</v>
      </c>
      <c r="C19" s="65">
        <v>5.8</v>
      </c>
      <c r="D19" s="65">
        <v>9.4</v>
      </c>
      <c r="E19" s="65">
        <v>1.8</v>
      </c>
      <c r="F19" s="66">
        <f t="shared" si="0"/>
        <v>5.6000000000000005</v>
      </c>
      <c r="G19" s="67">
        <f t="shared" si="7"/>
        <v>83.85327619764983</v>
      </c>
      <c r="H19" s="67">
        <f t="shared" si="1"/>
        <v>4.362951981058579</v>
      </c>
      <c r="I19" s="68">
        <v>-2</v>
      </c>
      <c r="J19" s="66"/>
      <c r="K19" s="68">
        <v>4.9</v>
      </c>
      <c r="L19" s="65">
        <v>6.1</v>
      </c>
      <c r="M19" s="65">
        <v>6.5</v>
      </c>
      <c r="N19" s="65">
        <v>7.7</v>
      </c>
      <c r="O19" s="66">
        <v>8.1</v>
      </c>
      <c r="P19" s="69" t="s">
        <v>122</v>
      </c>
      <c r="Q19" s="70">
        <v>31</v>
      </c>
      <c r="R19" s="67">
        <v>5.1</v>
      </c>
      <c r="S19" s="67">
        <v>100</v>
      </c>
      <c r="T19" s="67">
        <v>4.4</v>
      </c>
      <c r="U19" s="67"/>
      <c r="V19" s="71">
        <v>1</v>
      </c>
      <c r="W19" s="64">
        <v>983.6</v>
      </c>
      <c r="X19" s="121">
        <f t="shared" si="2"/>
        <v>993.8412740208247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9.945515096468517</v>
      </c>
      <c r="AI19">
        <f t="shared" si="5"/>
        <v>9.218540243120705</v>
      </c>
      <c r="AJ19">
        <f t="shared" si="6"/>
        <v>8.339640243120705</v>
      </c>
      <c r="AK19">
        <f t="shared" si="12"/>
        <v>4.362951981058579</v>
      </c>
      <c r="AU19">
        <f t="shared" si="13"/>
        <v>10.457863757155227</v>
      </c>
    </row>
    <row r="20" spans="1:47" ht="12.75">
      <c r="A20" s="72">
        <v>12</v>
      </c>
      <c r="B20" s="73">
        <v>7.2</v>
      </c>
      <c r="C20" s="74">
        <v>5.3</v>
      </c>
      <c r="D20" s="74">
        <v>11.3</v>
      </c>
      <c r="E20" s="74">
        <v>2.6</v>
      </c>
      <c r="F20" s="75">
        <f t="shared" si="0"/>
        <v>6.95</v>
      </c>
      <c r="G20" s="67">
        <f t="shared" si="7"/>
        <v>72.74956707670745</v>
      </c>
      <c r="H20" s="76">
        <f t="shared" si="1"/>
        <v>2.6433736902681306</v>
      </c>
      <c r="I20" s="77">
        <v>0</v>
      </c>
      <c r="J20" s="75"/>
      <c r="K20" s="77">
        <v>6.2</v>
      </c>
      <c r="L20" s="74">
        <v>6.2</v>
      </c>
      <c r="M20" s="74">
        <v>6.2</v>
      </c>
      <c r="N20" s="74">
        <v>7.6</v>
      </c>
      <c r="O20" s="75">
        <v>8.2</v>
      </c>
      <c r="P20" s="78" t="s">
        <v>108</v>
      </c>
      <c r="Q20" s="79">
        <v>25</v>
      </c>
      <c r="R20" s="76">
        <v>7.1</v>
      </c>
      <c r="S20" s="76">
        <v>97.4</v>
      </c>
      <c r="T20" s="76" t="s">
        <v>106</v>
      </c>
      <c r="U20" s="76"/>
      <c r="V20" s="80">
        <v>4</v>
      </c>
      <c r="W20" s="73">
        <v>990.8</v>
      </c>
      <c r="X20" s="121">
        <f t="shared" si="2"/>
        <v>1001.1051343659709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10.152351501423265</v>
      </c>
      <c r="AI20">
        <f t="shared" si="5"/>
        <v>8.903891765391034</v>
      </c>
      <c r="AJ20">
        <f t="shared" si="6"/>
        <v>7.385791765391033</v>
      </c>
      <c r="AK20">
        <f t="shared" si="12"/>
        <v>2.6433736902681306</v>
      </c>
      <c r="AU20">
        <f t="shared" si="13"/>
        <v>10.483735174854123</v>
      </c>
    </row>
    <row r="21" spans="1:47" ht="12.75">
      <c r="A21" s="63">
        <v>13</v>
      </c>
      <c r="B21" s="64">
        <v>8.1</v>
      </c>
      <c r="C21" s="65">
        <v>6.3</v>
      </c>
      <c r="D21" s="65">
        <v>12.5</v>
      </c>
      <c r="E21" s="65">
        <v>2.1</v>
      </c>
      <c r="F21" s="66">
        <f t="shared" si="0"/>
        <v>7.3</v>
      </c>
      <c r="G21" s="67">
        <f t="shared" si="7"/>
        <v>75.0732955934175</v>
      </c>
      <c r="H21" s="67">
        <f t="shared" si="1"/>
        <v>3.956294224470105</v>
      </c>
      <c r="I21" s="68">
        <v>-2.1</v>
      </c>
      <c r="J21" s="66"/>
      <c r="K21" s="68">
        <v>8</v>
      </c>
      <c r="L21" s="65">
        <v>6.8</v>
      </c>
      <c r="M21" s="65">
        <v>6.5</v>
      </c>
      <c r="N21" s="65">
        <v>7.6</v>
      </c>
      <c r="O21" s="66">
        <v>8.2</v>
      </c>
      <c r="P21" s="69" t="s">
        <v>108</v>
      </c>
      <c r="Q21" s="70">
        <v>19</v>
      </c>
      <c r="R21" s="67">
        <v>5</v>
      </c>
      <c r="S21" s="67">
        <v>112</v>
      </c>
      <c r="T21" s="67" t="s">
        <v>106</v>
      </c>
      <c r="U21" s="67"/>
      <c r="V21" s="71">
        <v>6</v>
      </c>
      <c r="W21" s="64">
        <v>997.5</v>
      </c>
      <c r="X21" s="121">
        <f t="shared" si="2"/>
        <v>1007.8414197082363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10.795791854163713</v>
      </c>
      <c r="AI21">
        <f t="shared" si="5"/>
        <v>9.542956730326413</v>
      </c>
      <c r="AJ21">
        <f t="shared" si="6"/>
        <v>8.104756730326413</v>
      </c>
      <c r="AK21">
        <f t="shared" si="12"/>
        <v>3.956294224470105</v>
      </c>
      <c r="AU21">
        <f t="shared" si="13"/>
        <v>10.512268580461859</v>
      </c>
    </row>
    <row r="22" spans="1:47" ht="12.75">
      <c r="A22" s="72">
        <v>14</v>
      </c>
      <c r="B22" s="73">
        <v>7.2</v>
      </c>
      <c r="C22" s="74">
        <v>6.3</v>
      </c>
      <c r="D22" s="74">
        <v>13</v>
      </c>
      <c r="E22" s="74">
        <v>-0.9</v>
      </c>
      <c r="F22" s="75">
        <f t="shared" si="0"/>
        <v>6.05</v>
      </c>
      <c r="G22" s="67">
        <f t="shared" si="7"/>
        <v>86.91441316910067</v>
      </c>
      <c r="H22" s="76">
        <f t="shared" si="1"/>
        <v>5.170333378831491</v>
      </c>
      <c r="I22" s="77">
        <v>-5.6</v>
      </c>
      <c r="J22" s="75"/>
      <c r="K22" s="77">
        <v>4.6</v>
      </c>
      <c r="L22" s="74">
        <v>5.6</v>
      </c>
      <c r="M22" s="74">
        <v>6.6</v>
      </c>
      <c r="N22" s="74">
        <v>7.8</v>
      </c>
      <c r="O22" s="75">
        <v>8.2</v>
      </c>
      <c r="P22" s="78" t="s">
        <v>127</v>
      </c>
      <c r="Q22" s="79">
        <v>25</v>
      </c>
      <c r="R22" s="143">
        <v>5.4</v>
      </c>
      <c r="S22" s="143">
        <v>96.2</v>
      </c>
      <c r="T22" s="76">
        <v>2.1</v>
      </c>
      <c r="U22" s="76"/>
      <c r="V22" s="80">
        <v>4</v>
      </c>
      <c r="W22" s="73">
        <v>1006.1</v>
      </c>
      <c r="X22" s="121">
        <f t="shared" si="2"/>
        <v>1016.5642669414649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>IF((MAX($R$9:$R$39)=$R23),A22,0)</f>
        <v>0</v>
      </c>
      <c r="AH22">
        <f t="shared" si="11"/>
        <v>10.152351501423265</v>
      </c>
      <c r="AI22">
        <f t="shared" si="5"/>
        <v>9.542956730326413</v>
      </c>
      <c r="AJ22">
        <f t="shared" si="6"/>
        <v>8.823856730326412</v>
      </c>
      <c r="AK22">
        <f t="shared" si="12"/>
        <v>5.170333378831491</v>
      </c>
      <c r="AU22">
        <f t="shared" si="13"/>
        <v>10.687830263569456</v>
      </c>
    </row>
    <row r="23" spans="1:47" ht="12.75">
      <c r="A23" s="63">
        <v>15</v>
      </c>
      <c r="B23" s="64">
        <v>7.1</v>
      </c>
      <c r="C23" s="65">
        <v>6.2</v>
      </c>
      <c r="D23" s="65">
        <v>11.2</v>
      </c>
      <c r="E23" s="65">
        <v>-2.1</v>
      </c>
      <c r="F23" s="66">
        <f t="shared" si="0"/>
        <v>4.55</v>
      </c>
      <c r="G23" s="67">
        <f t="shared" si="7"/>
        <v>86.8609490374316</v>
      </c>
      <c r="H23" s="67">
        <f t="shared" si="1"/>
        <v>5.063150818931607</v>
      </c>
      <c r="I23" s="68">
        <v>-5.5</v>
      </c>
      <c r="J23" s="66"/>
      <c r="K23" s="68">
        <v>2.7</v>
      </c>
      <c r="L23" s="65">
        <v>4.5</v>
      </c>
      <c r="M23" s="65">
        <v>5.7</v>
      </c>
      <c r="N23" s="65">
        <v>7.8</v>
      </c>
      <c r="O23" s="66">
        <v>8.2</v>
      </c>
      <c r="P23" s="69" t="s">
        <v>120</v>
      </c>
      <c r="Q23" s="70">
        <v>29</v>
      </c>
      <c r="R23" s="76">
        <v>4.9</v>
      </c>
      <c r="S23" s="76">
        <v>102</v>
      </c>
      <c r="T23" s="67">
        <v>3.1</v>
      </c>
      <c r="U23" s="67"/>
      <c r="V23" s="71">
        <v>0</v>
      </c>
      <c r="W23" s="64">
        <v>1013.3</v>
      </c>
      <c r="X23" s="121">
        <f t="shared" si="2"/>
        <v>1023.8429363050222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>IF((MAX($R$9:$R$39)=$R24),A23,0)</f>
        <v>0</v>
      </c>
      <c r="AH23">
        <f t="shared" si="11"/>
        <v>10.082988668281233</v>
      </c>
      <c r="AI23">
        <f t="shared" si="5"/>
        <v>9.477279648605764</v>
      </c>
      <c r="AJ23">
        <f t="shared" si="6"/>
        <v>8.758179648605765</v>
      </c>
      <c r="AK23">
        <f t="shared" si="12"/>
        <v>5.063150818931607</v>
      </c>
      <c r="AU23">
        <f t="shared" si="13"/>
        <v>10.43515880982117</v>
      </c>
    </row>
    <row r="24" spans="1:47" ht="12.75">
      <c r="A24" s="72">
        <v>16</v>
      </c>
      <c r="B24" s="73">
        <v>3.2</v>
      </c>
      <c r="C24" s="74">
        <v>3.1</v>
      </c>
      <c r="D24" s="74">
        <v>10.4</v>
      </c>
      <c r="E24" s="74">
        <v>-1.4</v>
      </c>
      <c r="F24" s="75">
        <f t="shared" si="0"/>
        <v>4.5</v>
      </c>
      <c r="G24" s="67">
        <f t="shared" si="7"/>
        <v>98.25420069673719</v>
      </c>
      <c r="H24" s="76">
        <f t="shared" si="1"/>
        <v>2.9515334190185945</v>
      </c>
      <c r="I24" s="77">
        <v>-4.7</v>
      </c>
      <c r="J24" s="75"/>
      <c r="K24" s="77">
        <v>4.2</v>
      </c>
      <c r="L24" s="74">
        <v>5</v>
      </c>
      <c r="M24" s="74">
        <v>5.6</v>
      </c>
      <c r="N24" s="74">
        <v>7.4</v>
      </c>
      <c r="O24" s="75">
        <v>8.2</v>
      </c>
      <c r="P24" s="78" t="s">
        <v>128</v>
      </c>
      <c r="Q24" s="79">
        <v>17</v>
      </c>
      <c r="R24" s="67">
        <v>3.2</v>
      </c>
      <c r="S24" s="67">
        <v>94.8</v>
      </c>
      <c r="T24" s="76">
        <v>5.1</v>
      </c>
      <c r="U24" s="76"/>
      <c r="V24" s="80">
        <v>8</v>
      </c>
      <c r="W24" s="73">
        <v>1012.7</v>
      </c>
      <c r="X24" s="121">
        <f t="shared" si="2"/>
        <v>1023.3863081955468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 t="e">
        <f>IF((MAX($R$9:$R$39)=#REF!),A24,0)</f>
        <v>#REF!</v>
      </c>
      <c r="AH24">
        <f t="shared" si="11"/>
        <v>7.683414621449662</v>
      </c>
      <c r="AI24">
        <f t="shared" si="5"/>
        <v>7.629177622521602</v>
      </c>
      <c r="AJ24">
        <f t="shared" si="6"/>
        <v>7.549277622521601</v>
      </c>
      <c r="AK24">
        <f t="shared" si="12"/>
        <v>2.9515334190185945</v>
      </c>
      <c r="AU24">
        <f t="shared" si="13"/>
        <v>10.46553113025057</v>
      </c>
    </row>
    <row r="25" spans="1:47" ht="12.75">
      <c r="A25" s="63">
        <v>17</v>
      </c>
      <c r="B25" s="64">
        <v>5.6</v>
      </c>
      <c r="C25" s="65">
        <v>4.2</v>
      </c>
      <c r="D25" s="65">
        <v>10.5</v>
      </c>
      <c r="E25" s="65">
        <v>2.1</v>
      </c>
      <c r="F25" s="66">
        <f t="shared" si="0"/>
        <v>6.3</v>
      </c>
      <c r="G25" s="67">
        <f t="shared" si="7"/>
        <v>78.38299585962511</v>
      </c>
      <c r="H25" s="67">
        <f t="shared" si="1"/>
        <v>2.1414640541869745</v>
      </c>
      <c r="I25" s="68">
        <v>0.1</v>
      </c>
      <c r="J25" s="66"/>
      <c r="K25" s="68">
        <v>4.3</v>
      </c>
      <c r="L25" s="65">
        <v>5.7</v>
      </c>
      <c r="M25" s="65">
        <v>6.1</v>
      </c>
      <c r="N25" s="65">
        <v>7.6</v>
      </c>
      <c r="O25" s="66">
        <v>8.1</v>
      </c>
      <c r="P25" s="69" t="s">
        <v>131</v>
      </c>
      <c r="Q25" s="70">
        <v>28</v>
      </c>
      <c r="R25" s="67">
        <v>8.6</v>
      </c>
      <c r="S25" s="67">
        <v>106</v>
      </c>
      <c r="T25" s="67">
        <v>1.1</v>
      </c>
      <c r="U25" s="67"/>
      <c r="V25" s="71">
        <v>0</v>
      </c>
      <c r="W25" s="64">
        <v>1003.7</v>
      </c>
      <c r="X25" s="121">
        <f t="shared" si="2"/>
        <v>1014.1995912192123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9.091522999287918</v>
      </c>
      <c r="AI25">
        <f t="shared" si="5"/>
        <v>8.244808096108713</v>
      </c>
      <c r="AJ25">
        <f t="shared" si="6"/>
        <v>7.126208096108713</v>
      </c>
      <c r="AK25">
        <f t="shared" si="12"/>
        <v>2.1414640541869745</v>
      </c>
      <c r="AU25">
        <f t="shared" si="13"/>
        <v>10.446771120362632</v>
      </c>
    </row>
    <row r="26" spans="1:47" ht="12.75">
      <c r="A26" s="72">
        <v>18</v>
      </c>
      <c r="B26" s="73">
        <v>6.9</v>
      </c>
      <c r="C26" s="74">
        <v>6.2</v>
      </c>
      <c r="D26" s="74">
        <v>10.1</v>
      </c>
      <c r="E26" s="74">
        <v>2.6</v>
      </c>
      <c r="F26" s="75">
        <f t="shared" si="0"/>
        <v>6.35</v>
      </c>
      <c r="G26" s="67">
        <f t="shared" si="7"/>
        <v>89.6683536458799</v>
      </c>
      <c r="H26" s="76">
        <f t="shared" si="1"/>
        <v>5.322717585293758</v>
      </c>
      <c r="I26" s="77">
        <v>-0.4</v>
      </c>
      <c r="J26" s="75"/>
      <c r="K26" s="77">
        <v>5.4</v>
      </c>
      <c r="L26" s="74">
        <v>5.8</v>
      </c>
      <c r="M26" s="74">
        <v>6.1</v>
      </c>
      <c r="N26" s="74">
        <v>7.5</v>
      </c>
      <c r="O26" s="75">
        <v>8.2</v>
      </c>
      <c r="P26" s="78" t="s">
        <v>131</v>
      </c>
      <c r="Q26" s="79">
        <v>31</v>
      </c>
      <c r="R26" s="76">
        <v>3.2</v>
      </c>
      <c r="S26" s="76">
        <v>109</v>
      </c>
      <c r="T26" s="76" t="s">
        <v>106</v>
      </c>
      <c r="U26" s="76"/>
      <c r="V26" s="80">
        <v>8</v>
      </c>
      <c r="W26" s="73">
        <v>991.5</v>
      </c>
      <c r="X26" s="121">
        <f t="shared" si="2"/>
        <v>1001.823529068369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9.945515096468517</v>
      </c>
      <c r="AI26">
        <f t="shared" si="5"/>
        <v>9.477279648605764</v>
      </c>
      <c r="AJ26">
        <f t="shared" si="6"/>
        <v>8.917979648605764</v>
      </c>
      <c r="AK26">
        <f t="shared" si="12"/>
        <v>5.322717585293758</v>
      </c>
      <c r="AU26">
        <f t="shared" si="13"/>
        <v>10.296567396497844</v>
      </c>
    </row>
    <row r="27" spans="1:47" ht="12.75">
      <c r="A27" s="63">
        <v>19</v>
      </c>
      <c r="B27" s="64">
        <v>8</v>
      </c>
      <c r="C27" s="65">
        <v>6.3</v>
      </c>
      <c r="D27" s="65">
        <v>9.4</v>
      </c>
      <c r="E27" s="65">
        <v>5.9</v>
      </c>
      <c r="F27" s="66">
        <f t="shared" si="0"/>
        <v>7.65</v>
      </c>
      <c r="G27" s="67">
        <f t="shared" si="7"/>
        <v>76.33112795586493</v>
      </c>
      <c r="H27" s="67">
        <f t="shared" si="1"/>
        <v>4.095780897002597</v>
      </c>
      <c r="I27" s="68">
        <v>3.7</v>
      </c>
      <c r="J27" s="66"/>
      <c r="K27" s="68">
        <v>7.5</v>
      </c>
      <c r="L27" s="65">
        <v>7.2</v>
      </c>
      <c r="M27" s="65">
        <v>7</v>
      </c>
      <c r="N27" s="65">
        <v>7.7</v>
      </c>
      <c r="O27" s="66">
        <v>8.2</v>
      </c>
      <c r="P27" s="69" t="s">
        <v>131</v>
      </c>
      <c r="Q27" s="70">
        <v>39</v>
      </c>
      <c r="R27" s="67">
        <v>1.1</v>
      </c>
      <c r="S27" s="67">
        <v>44.6</v>
      </c>
      <c r="T27" s="67">
        <v>1.3</v>
      </c>
      <c r="U27" s="67"/>
      <c r="V27" s="71">
        <v>8</v>
      </c>
      <c r="W27" s="64">
        <v>991.3</v>
      </c>
      <c r="X27" s="121">
        <f t="shared" si="2"/>
        <v>1001.5808197174381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10.722567515390086</v>
      </c>
      <c r="AI27">
        <f t="shared" si="5"/>
        <v>9.542956730326413</v>
      </c>
      <c r="AJ27">
        <f t="shared" si="6"/>
        <v>8.184656730326413</v>
      </c>
      <c r="AK27">
        <f t="shared" si="12"/>
        <v>4.095780897002597</v>
      </c>
      <c r="AU27">
        <f t="shared" si="13"/>
        <v>10.241274020824713</v>
      </c>
    </row>
    <row r="28" spans="1:47" ht="12.75">
      <c r="A28" s="72">
        <v>20</v>
      </c>
      <c r="B28" s="73">
        <v>7.8</v>
      </c>
      <c r="C28" s="74">
        <v>7</v>
      </c>
      <c r="D28" s="74">
        <v>8.6</v>
      </c>
      <c r="E28" s="74">
        <v>6.3</v>
      </c>
      <c r="F28" s="75">
        <f t="shared" si="0"/>
        <v>7.449999999999999</v>
      </c>
      <c r="G28" s="67">
        <f t="shared" si="7"/>
        <v>88.63063656355642</v>
      </c>
      <c r="H28" s="76">
        <f t="shared" si="1"/>
        <v>6.042804467411065</v>
      </c>
      <c r="I28" s="77">
        <v>5.6</v>
      </c>
      <c r="J28" s="75"/>
      <c r="K28" s="77">
        <v>7.9</v>
      </c>
      <c r="L28" s="74">
        <v>7.6</v>
      </c>
      <c r="M28" s="74">
        <v>7.2</v>
      </c>
      <c r="N28" s="74">
        <v>7.8</v>
      </c>
      <c r="O28" s="75">
        <v>8.2</v>
      </c>
      <c r="P28" s="78" t="s">
        <v>131</v>
      </c>
      <c r="Q28" s="79">
        <v>23</v>
      </c>
      <c r="R28" s="76">
        <v>0</v>
      </c>
      <c r="S28" s="76">
        <v>16</v>
      </c>
      <c r="T28" s="76" t="s">
        <v>106</v>
      </c>
      <c r="U28" s="76"/>
      <c r="V28" s="80">
        <v>8</v>
      </c>
      <c r="W28" s="73">
        <v>995.6</v>
      </c>
      <c r="X28" s="121">
        <f t="shared" si="2"/>
        <v>1005.9328100729618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10.57743042767468</v>
      </c>
      <c r="AI28">
        <f t="shared" si="5"/>
        <v>10.014043920115377</v>
      </c>
      <c r="AJ28">
        <f t="shared" si="6"/>
        <v>9.374843920115376</v>
      </c>
      <c r="AK28">
        <f t="shared" si="12"/>
        <v>6.042804467411065</v>
      </c>
      <c r="AU28">
        <f t="shared" si="13"/>
        <v>10.305134365970966</v>
      </c>
    </row>
    <row r="29" spans="1:47" ht="12.75">
      <c r="A29" s="63">
        <v>21</v>
      </c>
      <c r="B29" s="64">
        <v>8.6</v>
      </c>
      <c r="C29" s="65">
        <v>7.6</v>
      </c>
      <c r="D29" s="65">
        <v>15.1</v>
      </c>
      <c r="E29" s="65">
        <v>6</v>
      </c>
      <c r="F29" s="66">
        <f t="shared" si="0"/>
        <v>10.55</v>
      </c>
      <c r="G29" s="67">
        <f t="shared" si="7"/>
        <v>86.26918387600261</v>
      </c>
      <c r="H29" s="67">
        <f t="shared" si="1"/>
        <v>6.439169656136074</v>
      </c>
      <c r="I29" s="68">
        <v>3.6</v>
      </c>
      <c r="J29" s="66"/>
      <c r="K29" s="68">
        <v>7</v>
      </c>
      <c r="L29" s="65">
        <v>7.3</v>
      </c>
      <c r="M29" s="65">
        <v>7.3</v>
      </c>
      <c r="N29" s="65">
        <v>8</v>
      </c>
      <c r="O29" s="66">
        <v>8.3</v>
      </c>
      <c r="P29" s="69" t="s">
        <v>134</v>
      </c>
      <c r="Q29" s="70">
        <v>26</v>
      </c>
      <c r="R29" s="67">
        <v>7.6</v>
      </c>
      <c r="S29" s="67">
        <v>102</v>
      </c>
      <c r="T29" s="67">
        <v>0</v>
      </c>
      <c r="U29" s="67"/>
      <c r="V29" s="71">
        <v>6</v>
      </c>
      <c r="W29" s="64">
        <v>997.6</v>
      </c>
      <c r="X29" s="121">
        <f t="shared" si="2"/>
        <v>1007.9239917017611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11.16856191408211</v>
      </c>
      <c r="AI29">
        <f t="shared" si="5"/>
        <v>10.434027213964692</v>
      </c>
      <c r="AJ29">
        <f t="shared" si="6"/>
        <v>9.635027213964692</v>
      </c>
      <c r="AK29">
        <f t="shared" si="12"/>
        <v>6.439169656136074</v>
      </c>
      <c r="AU29">
        <f t="shared" si="13"/>
        <v>10.341419708236332</v>
      </c>
    </row>
    <row r="30" spans="1:47" ht="12.75">
      <c r="A30" s="72">
        <v>22</v>
      </c>
      <c r="B30" s="73">
        <v>8.2</v>
      </c>
      <c r="C30" s="74">
        <v>7.5</v>
      </c>
      <c r="D30" s="74">
        <v>18.7</v>
      </c>
      <c r="E30" s="74">
        <v>4.4</v>
      </c>
      <c r="F30" s="75">
        <f t="shared" si="0"/>
        <v>11.55</v>
      </c>
      <c r="G30" s="67">
        <f t="shared" si="7"/>
        <v>90.19466935862228</v>
      </c>
      <c r="H30" s="76">
        <f t="shared" si="1"/>
        <v>6.6910693972468085</v>
      </c>
      <c r="I30" s="77">
        <v>1.7</v>
      </c>
      <c r="J30" s="75"/>
      <c r="K30" s="77">
        <v>7</v>
      </c>
      <c r="L30" s="74">
        <v>7.4</v>
      </c>
      <c r="M30" s="74">
        <v>7.7</v>
      </c>
      <c r="N30" s="74">
        <v>8.4</v>
      </c>
      <c r="O30" s="75">
        <v>8.4</v>
      </c>
      <c r="P30" s="78" t="s">
        <v>131</v>
      </c>
      <c r="Q30" s="79">
        <v>15</v>
      </c>
      <c r="R30" s="76">
        <v>6.5</v>
      </c>
      <c r="S30" s="76">
        <v>101</v>
      </c>
      <c r="T30" s="76">
        <v>0.4</v>
      </c>
      <c r="U30" s="76"/>
      <c r="V30" s="80">
        <v>8</v>
      </c>
      <c r="W30" s="73">
        <v>1001.4</v>
      </c>
      <c r="X30" s="121">
        <f t="shared" si="2"/>
        <v>1011.7781400094905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10.869456390833992</v>
      </c>
      <c r="AI30">
        <f t="shared" si="5"/>
        <v>10.362970252792357</v>
      </c>
      <c r="AJ30">
        <f t="shared" si="6"/>
        <v>9.803670252792358</v>
      </c>
      <c r="AK30">
        <f t="shared" si="12"/>
        <v>6.6910693972468085</v>
      </c>
      <c r="AU30">
        <f t="shared" si="13"/>
        <v>10.464266941464867</v>
      </c>
    </row>
    <row r="31" spans="1:47" ht="12.75">
      <c r="A31" s="63">
        <v>23</v>
      </c>
      <c r="B31" s="64">
        <v>9.8</v>
      </c>
      <c r="C31" s="65">
        <v>9.4</v>
      </c>
      <c r="D31" s="65">
        <v>16.9</v>
      </c>
      <c r="E31" s="65">
        <v>6.2</v>
      </c>
      <c r="F31" s="66">
        <f t="shared" si="0"/>
        <v>11.549999999999999</v>
      </c>
      <c r="G31" s="67">
        <f t="shared" si="7"/>
        <v>94.70816671243615</v>
      </c>
      <c r="H31" s="67">
        <f t="shared" si="1"/>
        <v>8.992393119289531</v>
      </c>
      <c r="I31" s="68">
        <v>3.1</v>
      </c>
      <c r="J31" s="66"/>
      <c r="K31" s="68">
        <v>8.7</v>
      </c>
      <c r="L31" s="65">
        <v>9.1</v>
      </c>
      <c r="M31" s="65">
        <v>9.1</v>
      </c>
      <c r="N31" s="65">
        <v>9.1</v>
      </c>
      <c r="O31" s="66">
        <v>8.6</v>
      </c>
      <c r="P31" s="69" t="s">
        <v>108</v>
      </c>
      <c r="Q31" s="70">
        <v>19</v>
      </c>
      <c r="R31" s="67">
        <v>6.2</v>
      </c>
      <c r="S31" s="67">
        <v>105</v>
      </c>
      <c r="T31" s="67">
        <v>1.8</v>
      </c>
      <c r="U31" s="67"/>
      <c r="V31" s="71">
        <v>8</v>
      </c>
      <c r="W31" s="64">
        <v>1003.6</v>
      </c>
      <c r="X31" s="121">
        <f t="shared" si="2"/>
        <v>1013.941772227799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12.109831554040031</v>
      </c>
      <c r="AI31">
        <f t="shared" si="5"/>
        <v>11.78859945679543</v>
      </c>
      <c r="AJ31">
        <f t="shared" si="6"/>
        <v>11.46899945679543</v>
      </c>
      <c r="AK31">
        <f t="shared" si="12"/>
        <v>8.992393119289531</v>
      </c>
      <c r="AU31">
        <f t="shared" si="13"/>
        <v>10.542936305022307</v>
      </c>
    </row>
    <row r="32" spans="1:47" ht="12.75">
      <c r="A32" s="72">
        <v>24</v>
      </c>
      <c r="B32" s="73">
        <v>9.2</v>
      </c>
      <c r="C32" s="74">
        <v>8.2</v>
      </c>
      <c r="D32" s="74">
        <v>15.7</v>
      </c>
      <c r="E32" s="74">
        <v>6.4</v>
      </c>
      <c r="F32" s="75">
        <f t="shared" si="0"/>
        <v>11.05</v>
      </c>
      <c r="G32" s="67">
        <f t="shared" si="7"/>
        <v>86.58426988266363</v>
      </c>
      <c r="H32" s="76">
        <f t="shared" si="1"/>
        <v>7.081867640885733</v>
      </c>
      <c r="I32" s="77">
        <v>1.1</v>
      </c>
      <c r="J32" s="75"/>
      <c r="K32" s="77">
        <v>8.4</v>
      </c>
      <c r="L32" s="74">
        <v>8.7</v>
      </c>
      <c r="M32" s="74">
        <v>8.9</v>
      </c>
      <c r="N32" s="74">
        <v>9.4</v>
      </c>
      <c r="O32" s="75">
        <v>8.9</v>
      </c>
      <c r="P32" s="78" t="s">
        <v>120</v>
      </c>
      <c r="Q32" s="79">
        <v>34</v>
      </c>
      <c r="R32" s="76">
        <v>5.9</v>
      </c>
      <c r="S32" s="76">
        <v>115</v>
      </c>
      <c r="T32" s="76">
        <v>1.7</v>
      </c>
      <c r="U32" s="76"/>
      <c r="V32" s="80">
        <v>8</v>
      </c>
      <c r="W32" s="73">
        <v>1005.4</v>
      </c>
      <c r="X32" s="121">
        <f t="shared" si="2"/>
        <v>1015.7824691547346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11.630815163633265</v>
      </c>
      <c r="AI32">
        <f t="shared" si="5"/>
        <v>10.869456390833992</v>
      </c>
      <c r="AJ32">
        <f t="shared" si="6"/>
        <v>10.070456390833993</v>
      </c>
      <c r="AK32">
        <f t="shared" si="12"/>
        <v>7.081867640885733</v>
      </c>
      <c r="AU32">
        <f t="shared" si="13"/>
        <v>10.686308195546705</v>
      </c>
    </row>
    <row r="33" spans="1:47" ht="12.75">
      <c r="A33" s="63">
        <v>25</v>
      </c>
      <c r="B33" s="64">
        <v>11</v>
      </c>
      <c r="C33" s="65">
        <v>9.2</v>
      </c>
      <c r="D33" s="65">
        <v>14.3</v>
      </c>
      <c r="E33" s="65">
        <v>7.2</v>
      </c>
      <c r="F33" s="66">
        <f t="shared" si="0"/>
        <v>10.75</v>
      </c>
      <c r="G33" s="67">
        <f t="shared" si="7"/>
        <v>77.68622725486011</v>
      </c>
      <c r="H33" s="67">
        <f t="shared" si="1"/>
        <v>7.257771969773165</v>
      </c>
      <c r="I33" s="68">
        <v>2</v>
      </c>
      <c r="J33" s="66"/>
      <c r="K33" s="68">
        <v>8.1</v>
      </c>
      <c r="L33" s="65">
        <v>8.6</v>
      </c>
      <c r="M33" s="65">
        <v>8.9</v>
      </c>
      <c r="N33" s="65">
        <v>9.5</v>
      </c>
      <c r="O33" s="66">
        <v>9.1</v>
      </c>
      <c r="P33" s="69" t="s">
        <v>108</v>
      </c>
      <c r="Q33" s="70">
        <v>22</v>
      </c>
      <c r="R33" s="67">
        <v>1.6</v>
      </c>
      <c r="S33" s="67">
        <v>75.7</v>
      </c>
      <c r="T33" s="67" t="s">
        <v>106</v>
      </c>
      <c r="U33" s="67"/>
      <c r="V33" s="71">
        <v>7</v>
      </c>
      <c r="W33" s="64">
        <v>1015.1</v>
      </c>
      <c r="X33" s="121">
        <f t="shared" si="2"/>
        <v>1025.515836607005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13.120234466007751</v>
      </c>
      <c r="AI33">
        <f t="shared" si="5"/>
        <v>11.630815163633265</v>
      </c>
      <c r="AJ33">
        <f t="shared" si="6"/>
        <v>10.192615163633265</v>
      </c>
      <c r="AK33">
        <f t="shared" si="12"/>
        <v>7.257771969773165</v>
      </c>
      <c r="AU33">
        <f t="shared" si="13"/>
        <v>10.499591219212176</v>
      </c>
    </row>
    <row r="34" spans="1:47" ht="12.75">
      <c r="A34" s="72">
        <v>26</v>
      </c>
      <c r="B34" s="73">
        <v>14.1</v>
      </c>
      <c r="C34" s="74">
        <v>11.2</v>
      </c>
      <c r="D34" s="74">
        <v>18.8</v>
      </c>
      <c r="E34" s="74">
        <v>7.6</v>
      </c>
      <c r="F34" s="75">
        <f t="shared" si="0"/>
        <v>13.2</v>
      </c>
      <c r="G34" s="67">
        <f t="shared" si="7"/>
        <v>68.2687631083162</v>
      </c>
      <c r="H34" s="76">
        <f t="shared" si="1"/>
        <v>8.347009840660633</v>
      </c>
      <c r="I34" s="77">
        <v>5</v>
      </c>
      <c r="J34" s="75"/>
      <c r="K34" s="77">
        <v>10</v>
      </c>
      <c r="L34" s="74">
        <v>9</v>
      </c>
      <c r="M34" s="74">
        <v>10.2</v>
      </c>
      <c r="N34" s="74">
        <v>9.8</v>
      </c>
      <c r="O34" s="75">
        <v>9.3</v>
      </c>
      <c r="P34" s="78" t="s">
        <v>108</v>
      </c>
      <c r="Q34" s="79">
        <v>24</v>
      </c>
      <c r="R34" s="76">
        <v>9.7</v>
      </c>
      <c r="S34" s="76">
        <v>96.3</v>
      </c>
      <c r="T34" s="76">
        <v>0</v>
      </c>
      <c r="U34" s="76"/>
      <c r="V34" s="80">
        <v>4</v>
      </c>
      <c r="W34" s="73">
        <v>1012</v>
      </c>
      <c r="X34" s="121">
        <f t="shared" si="2"/>
        <v>1022.2713000741896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26</v>
      </c>
      <c r="AH34">
        <f t="shared" si="11"/>
        <v>16.081373099585093</v>
      </c>
      <c r="AI34">
        <f t="shared" si="5"/>
        <v>13.295654505920231</v>
      </c>
      <c r="AJ34">
        <f t="shared" si="6"/>
        <v>10.978554505920231</v>
      </c>
      <c r="AK34">
        <f t="shared" si="12"/>
        <v>8.347009840660633</v>
      </c>
      <c r="AU34">
        <f t="shared" si="13"/>
        <v>10.323529068368954</v>
      </c>
    </row>
    <row r="35" spans="1:47" ht="12.75">
      <c r="A35" s="63">
        <v>27</v>
      </c>
      <c r="B35" s="64">
        <v>14.4</v>
      </c>
      <c r="C35" s="65">
        <v>12.5</v>
      </c>
      <c r="D35" s="65">
        <v>19.2</v>
      </c>
      <c r="E35" s="65">
        <v>10.1</v>
      </c>
      <c r="F35" s="66">
        <f t="shared" si="0"/>
        <v>14.649999999999999</v>
      </c>
      <c r="G35" s="67">
        <f t="shared" si="7"/>
        <v>79.09376244300508</v>
      </c>
      <c r="H35" s="67">
        <f t="shared" si="1"/>
        <v>10.825579262488139</v>
      </c>
      <c r="I35" s="68">
        <v>7.5</v>
      </c>
      <c r="J35" s="66"/>
      <c r="K35" s="68">
        <v>12.4</v>
      </c>
      <c r="L35" s="65">
        <v>12</v>
      </c>
      <c r="M35" s="65">
        <v>11.4</v>
      </c>
      <c r="N35" s="65">
        <v>10.4</v>
      </c>
      <c r="O35" s="66">
        <v>9.6</v>
      </c>
      <c r="P35" s="69" t="s">
        <v>142</v>
      </c>
      <c r="Q35" s="70">
        <v>22</v>
      </c>
      <c r="R35" s="67">
        <v>6.7</v>
      </c>
      <c r="S35" s="67">
        <v>113</v>
      </c>
      <c r="T35" s="67">
        <v>5.9</v>
      </c>
      <c r="U35" s="67"/>
      <c r="V35" s="71">
        <v>7</v>
      </c>
      <c r="W35" s="64">
        <v>1002.6</v>
      </c>
      <c r="X35" s="121">
        <f t="shared" si="2"/>
        <v>1012.7652154568831</v>
      </c>
      <c r="Y35" s="127">
        <v>0</v>
      </c>
      <c r="Z35" s="134">
        <v>0</v>
      </c>
      <c r="AA35" s="127">
        <v>1</v>
      </c>
      <c r="AB35">
        <f t="shared" si="8"/>
        <v>27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16.39688756623579</v>
      </c>
      <c r="AI35">
        <f t="shared" si="5"/>
        <v>14.487015299685174</v>
      </c>
      <c r="AJ35">
        <f t="shared" si="6"/>
        <v>12.968915299685174</v>
      </c>
      <c r="AK35">
        <f t="shared" si="12"/>
        <v>10.825579262488139</v>
      </c>
      <c r="AU35">
        <f t="shared" si="13"/>
        <v>10.280819717438094</v>
      </c>
    </row>
    <row r="36" spans="1:47" ht="12.75">
      <c r="A36" s="72">
        <v>28</v>
      </c>
      <c r="B36" s="73">
        <v>10</v>
      </c>
      <c r="C36" s="74">
        <v>8.2</v>
      </c>
      <c r="D36" s="74">
        <v>13.1</v>
      </c>
      <c r="E36" s="74">
        <v>5.6</v>
      </c>
      <c r="F36" s="75">
        <f t="shared" si="0"/>
        <v>9.35</v>
      </c>
      <c r="G36" s="67">
        <f t="shared" si="7"/>
        <v>76.8435767648866</v>
      </c>
      <c r="H36" s="76">
        <f t="shared" si="1"/>
        <v>6.1295600914648585</v>
      </c>
      <c r="I36" s="77">
        <v>2</v>
      </c>
      <c r="J36" s="75"/>
      <c r="K36" s="77">
        <v>8.6</v>
      </c>
      <c r="L36" s="74">
        <v>9.7</v>
      </c>
      <c r="M36" s="74">
        <v>9.2</v>
      </c>
      <c r="N36" s="74">
        <v>10.9</v>
      </c>
      <c r="O36" s="75">
        <v>9.8</v>
      </c>
      <c r="P36" s="78" t="s">
        <v>120</v>
      </c>
      <c r="Q36" s="79">
        <v>26</v>
      </c>
      <c r="R36" s="76">
        <v>5.8</v>
      </c>
      <c r="S36" s="76">
        <v>120</v>
      </c>
      <c r="T36" s="76">
        <v>2.5</v>
      </c>
      <c r="U36" s="76"/>
      <c r="V36" s="80">
        <v>3</v>
      </c>
      <c r="W36" s="73">
        <v>993.2</v>
      </c>
      <c r="X36" s="121">
        <f t="shared" si="2"/>
        <v>1003.4273310830617</v>
      </c>
      <c r="Y36" s="127">
        <v>0</v>
      </c>
      <c r="Z36" s="134">
        <v>0</v>
      </c>
      <c r="AA36" s="127">
        <v>1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12.273317807277772</v>
      </c>
      <c r="AI36">
        <f t="shared" si="5"/>
        <v>10.869456390833992</v>
      </c>
      <c r="AJ36">
        <f t="shared" si="6"/>
        <v>9.431256390833992</v>
      </c>
      <c r="AK36">
        <f t="shared" si="12"/>
        <v>6.1295600914648585</v>
      </c>
      <c r="AU36">
        <f t="shared" si="13"/>
        <v>10.332810072961841</v>
      </c>
    </row>
    <row r="37" spans="1:47" ht="12.75">
      <c r="A37" s="63">
        <v>29</v>
      </c>
      <c r="B37" s="64">
        <v>10</v>
      </c>
      <c r="C37" s="65">
        <v>9.1</v>
      </c>
      <c r="D37" s="65">
        <v>13.9</v>
      </c>
      <c r="E37" s="65">
        <v>2</v>
      </c>
      <c r="F37" s="66">
        <f t="shared" si="0"/>
        <v>7.95</v>
      </c>
      <c r="G37" s="67">
        <f t="shared" si="7"/>
        <v>88.26890000673092</v>
      </c>
      <c r="H37" s="67">
        <f t="shared" si="1"/>
        <v>8.151294558461657</v>
      </c>
      <c r="I37" s="68">
        <v>-1.8</v>
      </c>
      <c r="J37" s="66"/>
      <c r="K37" s="68">
        <v>7.1</v>
      </c>
      <c r="L37" s="65">
        <v>8.4</v>
      </c>
      <c r="M37" s="65">
        <v>9.1</v>
      </c>
      <c r="N37" s="65">
        <v>10.5</v>
      </c>
      <c r="O37" s="66">
        <v>10</v>
      </c>
      <c r="P37" s="69" t="s">
        <v>147</v>
      </c>
      <c r="Q37" s="70">
        <v>21</v>
      </c>
      <c r="R37" s="67">
        <v>7</v>
      </c>
      <c r="S37" s="67">
        <v>98.5</v>
      </c>
      <c r="T37" s="67">
        <v>19.5</v>
      </c>
      <c r="U37" s="67"/>
      <c r="V37" s="71">
        <v>2</v>
      </c>
      <c r="W37" s="64">
        <v>999.7</v>
      </c>
      <c r="X37" s="121">
        <f t="shared" si="2"/>
        <v>1009.994263878108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29</v>
      </c>
      <c r="AF37">
        <f t="shared" si="4"/>
        <v>0</v>
      </c>
      <c r="AH37">
        <f t="shared" si="11"/>
        <v>12.273317807277772</v>
      </c>
      <c r="AI37">
        <f t="shared" si="5"/>
        <v>11.552622622814317</v>
      </c>
      <c r="AJ37">
        <f t="shared" si="6"/>
        <v>10.833522622814316</v>
      </c>
      <c r="AK37">
        <f t="shared" si="12"/>
        <v>8.151294558461657</v>
      </c>
      <c r="AU37">
        <f t="shared" si="13"/>
        <v>10.323991701761143</v>
      </c>
    </row>
    <row r="38" spans="1:47" ht="12.75">
      <c r="A38" s="72">
        <v>30</v>
      </c>
      <c r="B38" s="73">
        <v>7.8</v>
      </c>
      <c r="C38" s="74">
        <v>7.6</v>
      </c>
      <c r="D38" s="74">
        <v>11.5</v>
      </c>
      <c r="E38" s="74">
        <v>5</v>
      </c>
      <c r="F38" s="75">
        <f t="shared" si="0"/>
        <v>8.25</v>
      </c>
      <c r="G38" s="67">
        <f t="shared" si="7"/>
        <v>97.1334889339788</v>
      </c>
      <c r="H38" s="76">
        <f t="shared" si="1"/>
        <v>7.374257865397817</v>
      </c>
      <c r="I38" s="77">
        <v>0.3</v>
      </c>
      <c r="J38" s="75"/>
      <c r="K38" s="77">
        <v>8.4</v>
      </c>
      <c r="L38" s="74">
        <v>8.8</v>
      </c>
      <c r="M38" s="74">
        <v>9</v>
      </c>
      <c r="N38" s="74">
        <v>10.1</v>
      </c>
      <c r="O38" s="75">
        <v>10</v>
      </c>
      <c r="P38" s="78" t="s">
        <v>131</v>
      </c>
      <c r="Q38" s="79">
        <v>18</v>
      </c>
      <c r="R38" s="76">
        <v>3.1</v>
      </c>
      <c r="S38" s="76">
        <v>113</v>
      </c>
      <c r="T38" s="76">
        <v>5.2</v>
      </c>
      <c r="U38" s="76"/>
      <c r="V38" s="80">
        <v>7</v>
      </c>
      <c r="W38" s="73">
        <v>978.3</v>
      </c>
      <c r="X38" s="121">
        <f t="shared" si="2"/>
        <v>988.4532624491547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10.57743042767468</v>
      </c>
      <c r="AI38">
        <f t="shared" si="5"/>
        <v>10.434027213964692</v>
      </c>
      <c r="AJ38">
        <f t="shared" si="6"/>
        <v>10.274227213964691</v>
      </c>
      <c r="AK38">
        <f t="shared" si="12"/>
        <v>7.374257865397817</v>
      </c>
      <c r="AU38">
        <f t="shared" si="13"/>
        <v>10.378140009490528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10.341772227798971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10.382469154734636</v>
      </c>
    </row>
    <row r="41" spans="1:47" ht="13.5" thickBot="1">
      <c r="A41" s="113" t="s">
        <v>19</v>
      </c>
      <c r="B41" s="114">
        <f>SUM(B9:B39)</f>
        <v>236.1</v>
      </c>
      <c r="C41" s="115">
        <f aca="true" t="shared" si="14" ref="C41:V41">SUM(C9:C39)</f>
        <v>203.09999999999994</v>
      </c>
      <c r="D41" s="115">
        <f t="shared" si="14"/>
        <v>373.99999999999994</v>
      </c>
      <c r="E41" s="115">
        <f t="shared" si="14"/>
        <v>105.09999999999998</v>
      </c>
      <c r="F41" s="116">
        <f t="shared" si="14"/>
        <v>239.54999999999998</v>
      </c>
      <c r="G41" s="117">
        <f t="shared" si="14"/>
        <v>2550.027145968539</v>
      </c>
      <c r="H41" s="117">
        <f>SUM(H9:H39)</f>
        <v>162.89993179662653</v>
      </c>
      <c r="I41" s="118">
        <f t="shared" si="14"/>
        <v>12.800000000000002</v>
      </c>
      <c r="J41" s="116">
        <f t="shared" si="14"/>
        <v>0</v>
      </c>
      <c r="K41" s="118">
        <f t="shared" si="14"/>
        <v>200</v>
      </c>
      <c r="L41" s="115">
        <f t="shared" si="14"/>
        <v>214.2</v>
      </c>
      <c r="M41" s="115">
        <f t="shared" si="14"/>
        <v>222.89999999999998</v>
      </c>
      <c r="N41" s="115">
        <f t="shared" si="14"/>
        <v>252.60000000000002</v>
      </c>
      <c r="O41" s="116">
        <f t="shared" si="14"/>
        <v>257.4</v>
      </c>
      <c r="P41" s="114"/>
      <c r="Q41" s="119">
        <f t="shared" si="14"/>
        <v>735</v>
      </c>
      <c r="R41" s="117">
        <f t="shared" si="14"/>
        <v>155.2</v>
      </c>
      <c r="S41" s="117"/>
      <c r="T41" s="117">
        <f>SUM(T9:T39)</f>
        <v>65.3</v>
      </c>
      <c r="U41" s="139"/>
      <c r="V41" s="119">
        <f t="shared" si="14"/>
        <v>150</v>
      </c>
      <c r="W41" s="117">
        <f>SUM(W9:W39)</f>
        <v>30019.899999999998</v>
      </c>
      <c r="X41" s="123">
        <f>SUM(X9:X39)</f>
        <v>30331.40936525075</v>
      </c>
      <c r="Y41" s="117">
        <f>SUM(Y9:Y39)</f>
        <v>1</v>
      </c>
      <c r="Z41" s="123">
        <f>SUM(Z9:Z39)</f>
        <v>2</v>
      </c>
      <c r="AA41" s="138">
        <f>SUM(AA9:AA39)</f>
        <v>2</v>
      </c>
      <c r="AB41">
        <f>MAX(AB9:AB39)</f>
        <v>27</v>
      </c>
      <c r="AC41">
        <f>MAX(AC9:AC39)</f>
        <v>6</v>
      </c>
      <c r="AD41">
        <f>MAX(AD9:AD39)</f>
        <v>8</v>
      </c>
      <c r="AE41">
        <f>MAX(AE9:AE39)</f>
        <v>29</v>
      </c>
      <c r="AF41" t="e">
        <f>MAX(AF9:AF39)</f>
        <v>#REF!</v>
      </c>
      <c r="AU41">
        <f t="shared" si="13"/>
        <v>10.415836607005039</v>
      </c>
    </row>
    <row r="42" spans="1:47" ht="12.75">
      <c r="A42" s="72" t="s">
        <v>20</v>
      </c>
      <c r="B42" s="73">
        <f>AVERAGE(B9:B39)</f>
        <v>7.87</v>
      </c>
      <c r="C42" s="74">
        <f aca="true" t="shared" si="15" ref="C42:V42">AVERAGE(C9:C39)</f>
        <v>6.769999999999998</v>
      </c>
      <c r="D42" s="74">
        <f t="shared" si="15"/>
        <v>12.466666666666665</v>
      </c>
      <c r="E42" s="74">
        <f t="shared" si="15"/>
        <v>3.5033333333333325</v>
      </c>
      <c r="F42" s="75">
        <f t="shared" si="15"/>
        <v>7.984999999999999</v>
      </c>
      <c r="G42" s="76">
        <f t="shared" si="15"/>
        <v>85.00090486561797</v>
      </c>
      <c r="H42" s="76">
        <f>AVERAGE(H9:H39)</f>
        <v>5.429997726554218</v>
      </c>
      <c r="I42" s="77">
        <f t="shared" si="15"/>
        <v>0.42666666666666675</v>
      </c>
      <c r="J42" s="75" t="e">
        <f t="shared" si="15"/>
        <v>#DIV/0!</v>
      </c>
      <c r="K42" s="77">
        <f t="shared" si="15"/>
        <v>6.666666666666667</v>
      </c>
      <c r="L42" s="74">
        <f t="shared" si="15"/>
        <v>7.14</v>
      </c>
      <c r="M42" s="74">
        <f t="shared" si="15"/>
        <v>7.429999999999999</v>
      </c>
      <c r="N42" s="74">
        <f t="shared" si="15"/>
        <v>8.42</v>
      </c>
      <c r="O42" s="75">
        <f t="shared" si="15"/>
        <v>8.58</v>
      </c>
      <c r="P42" s="73"/>
      <c r="Q42" s="75">
        <f t="shared" si="15"/>
        <v>24.5</v>
      </c>
      <c r="R42" s="76">
        <f t="shared" si="15"/>
        <v>5.173333333333333</v>
      </c>
      <c r="S42" s="76"/>
      <c r="T42" s="76">
        <f>AVERAGE(T9:T39)</f>
        <v>2.8391304347826085</v>
      </c>
      <c r="U42" s="76"/>
      <c r="V42" s="76">
        <f t="shared" si="15"/>
        <v>5</v>
      </c>
      <c r="W42" s="76">
        <f>AVERAGE(W9:W39)</f>
        <v>1000.6633333333333</v>
      </c>
      <c r="X42" s="124">
        <f>AVERAGE(X9:X39)</f>
        <v>1011.0469788416917</v>
      </c>
      <c r="Y42" s="127"/>
      <c r="Z42" s="134"/>
      <c r="AA42" s="130"/>
      <c r="AU42">
        <f t="shared" si="13"/>
        <v>10.271300074189654</v>
      </c>
    </row>
    <row r="43" spans="1:47" ht="12.75">
      <c r="A43" s="72" t="s">
        <v>21</v>
      </c>
      <c r="B43" s="73">
        <f>MAX(B9:B39)</f>
        <v>14.4</v>
      </c>
      <c r="C43" s="74">
        <f aca="true" t="shared" si="16" ref="C43:V43">MAX(C9:C39)</f>
        <v>12.5</v>
      </c>
      <c r="D43" s="74">
        <f t="shared" si="16"/>
        <v>19.2</v>
      </c>
      <c r="E43" s="74">
        <f t="shared" si="16"/>
        <v>10.1</v>
      </c>
      <c r="F43" s="75">
        <f t="shared" si="16"/>
        <v>14.649999999999999</v>
      </c>
      <c r="G43" s="76">
        <f t="shared" si="16"/>
        <v>98.25420069673719</v>
      </c>
      <c r="H43" s="76">
        <f>MAX(H9:H39)</f>
        <v>10.825579262488139</v>
      </c>
      <c r="I43" s="77">
        <f t="shared" si="16"/>
        <v>8.7</v>
      </c>
      <c r="J43" s="75">
        <f t="shared" si="16"/>
        <v>0</v>
      </c>
      <c r="K43" s="77">
        <f t="shared" si="16"/>
        <v>12.4</v>
      </c>
      <c r="L43" s="74">
        <f t="shared" si="16"/>
        <v>12</v>
      </c>
      <c r="M43" s="74">
        <f t="shared" si="16"/>
        <v>11.4</v>
      </c>
      <c r="N43" s="74">
        <f t="shared" si="16"/>
        <v>10.9</v>
      </c>
      <c r="O43" s="75">
        <f t="shared" si="16"/>
        <v>10</v>
      </c>
      <c r="P43" s="73"/>
      <c r="Q43" s="70">
        <f t="shared" si="16"/>
        <v>42</v>
      </c>
      <c r="R43" s="76">
        <f t="shared" si="16"/>
        <v>9.7</v>
      </c>
      <c r="S43" s="76"/>
      <c r="T43" s="76">
        <f>MAX(T9:T39)</f>
        <v>19.5</v>
      </c>
      <c r="U43" s="140"/>
      <c r="V43" s="70">
        <f t="shared" si="16"/>
        <v>8</v>
      </c>
      <c r="W43" s="76">
        <f>MAX(W9:W39)</f>
        <v>1021</v>
      </c>
      <c r="X43" s="124">
        <f>MAX(X9:X39)</f>
        <v>1031.4578637571553</v>
      </c>
      <c r="Y43" s="127"/>
      <c r="Z43" s="134"/>
      <c r="AA43" s="127"/>
      <c r="AU43">
        <f t="shared" si="13"/>
        <v>10.165215456883033</v>
      </c>
    </row>
    <row r="44" spans="1:47" ht="13.5" thickBot="1">
      <c r="A44" s="81" t="s">
        <v>22</v>
      </c>
      <c r="B44" s="82">
        <f>MIN(B9:B39)</f>
        <v>-0.5</v>
      </c>
      <c r="C44" s="83">
        <f aca="true" t="shared" si="17" ref="C44:V44">MIN(C9:C39)</f>
        <v>-0.9</v>
      </c>
      <c r="D44" s="83">
        <f t="shared" si="17"/>
        <v>6.6</v>
      </c>
      <c r="E44" s="83">
        <f t="shared" si="17"/>
        <v>-2.9</v>
      </c>
      <c r="F44" s="84">
        <f t="shared" si="17"/>
        <v>1.8499999999999999</v>
      </c>
      <c r="G44" s="85">
        <f t="shared" si="17"/>
        <v>68.2687631083162</v>
      </c>
      <c r="H44" s="85">
        <f>MIN(H9:H39)</f>
        <v>-1.6031608468367304</v>
      </c>
      <c r="I44" s="86">
        <f t="shared" si="17"/>
        <v>-6</v>
      </c>
      <c r="J44" s="84">
        <f t="shared" si="17"/>
        <v>0</v>
      </c>
      <c r="K44" s="86">
        <f t="shared" si="17"/>
        <v>2</v>
      </c>
      <c r="L44" s="83">
        <f t="shared" si="17"/>
        <v>3.8</v>
      </c>
      <c r="M44" s="83">
        <f t="shared" si="17"/>
        <v>4.9</v>
      </c>
      <c r="N44" s="83">
        <f t="shared" si="17"/>
        <v>7.2</v>
      </c>
      <c r="O44" s="84">
        <f t="shared" si="17"/>
        <v>7.9</v>
      </c>
      <c r="P44" s="82"/>
      <c r="Q44" s="120">
        <f t="shared" si="17"/>
        <v>15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978.3</v>
      </c>
      <c r="X44" s="125">
        <f>MIN(X9:X39)</f>
        <v>988.4532624491547</v>
      </c>
      <c r="Y44" s="128"/>
      <c r="Z44" s="136"/>
      <c r="AA44" s="128"/>
      <c r="AU44">
        <f t="shared" si="13"/>
        <v>10.227331083061697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10.294263878107913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10.15326244915485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26</v>
      </c>
      <c r="C61">
        <f>DCOUNTA(T8:T38,1,C59:C60)</f>
        <v>23</v>
      </c>
      <c r="D61">
        <f>DCOUNTA(T8:T38,1,D59:D60)</f>
        <v>12</v>
      </c>
      <c r="F61">
        <f>DCOUNTA(T8:T38,1,F59:F60)</f>
        <v>7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19</v>
      </c>
      <c r="C64">
        <f>(C61-F61)</f>
        <v>16</v>
      </c>
      <c r="D64">
        <f>(D61-F61)</f>
        <v>5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4" sqref="K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107</v>
      </c>
      <c r="I4" s="60" t="s">
        <v>56</v>
      </c>
      <c r="J4" s="60">
        <v>2008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4" t="s">
        <v>57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12.466666666666665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3.5033333333333325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7.984999999999999</v>
      </c>
      <c r="D9" s="5">
        <v>0.3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19.2</v>
      </c>
      <c r="C10" s="5" t="s">
        <v>32</v>
      </c>
      <c r="D10" s="5">
        <f>Data1!$AB$41</f>
        <v>27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-2.9</v>
      </c>
      <c r="C11" s="5" t="s">
        <v>32</v>
      </c>
      <c r="D11" s="24">
        <f>Data1!$AC$41</f>
        <v>6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</v>
      </c>
      <c r="C12" s="5" t="s">
        <v>32</v>
      </c>
      <c r="D12" s="24">
        <f>Data1!$AD$41</f>
        <v>8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8.58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65.3</v>
      </c>
      <c r="D17" s="5">
        <v>125</v>
      </c>
      <c r="E17" s="3"/>
      <c r="F17" s="40">
        <v>9</v>
      </c>
      <c r="G17" s="93" t="s">
        <v>119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19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16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19.5</v>
      </c>
      <c r="D21" s="5"/>
      <c r="E21" s="3"/>
      <c r="F21" s="40">
        <v>13</v>
      </c>
      <c r="G21" s="93" t="s">
        <v>125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29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9.7</v>
      </c>
      <c r="D25" s="5" t="s">
        <v>46</v>
      </c>
      <c r="E25" s="5">
        <v>26</v>
      </c>
      <c r="F25" s="40">
        <v>17</v>
      </c>
      <c r="G25" s="93" t="s">
        <v>132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155.2</v>
      </c>
      <c r="D26" s="5" t="s">
        <v>46</v>
      </c>
      <c r="E26" s="3"/>
      <c r="F26" s="40">
        <v>18</v>
      </c>
      <c r="G26" s="93" t="s">
        <v>133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137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42</v>
      </c>
      <c r="D30" s="5"/>
      <c r="E30" s="5"/>
      <c r="F30" s="40">
        <v>22</v>
      </c>
      <c r="G30" s="144" t="s">
        <v>141</v>
      </c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138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2</v>
      </c>
      <c r="D34" s="3"/>
      <c r="E34" s="3"/>
      <c r="F34" s="40">
        <v>26</v>
      </c>
      <c r="G34" s="93" t="s">
        <v>143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>
        <v>1</v>
      </c>
      <c r="D35" s="3"/>
      <c r="E35" s="3"/>
      <c r="F35" s="40">
        <v>27</v>
      </c>
      <c r="G35" s="93" t="s">
        <v>145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>
        <v>7</v>
      </c>
      <c r="D36" s="5"/>
      <c r="E36" s="3"/>
      <c r="F36" s="40">
        <v>28</v>
      </c>
      <c r="G36" s="93" t="s">
        <v>144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2</v>
      </c>
      <c r="D37" s="5"/>
      <c r="E37" s="3"/>
      <c r="F37" s="40">
        <v>29</v>
      </c>
      <c r="G37" s="93" t="s">
        <v>148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8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12</v>
      </c>
      <c r="D40" s="5"/>
      <c r="E40" s="3"/>
      <c r="F40" s="5"/>
      <c r="G40" s="144" t="s">
        <v>157</v>
      </c>
      <c r="L40" s="41"/>
      <c r="M40" s="35"/>
      <c r="N40" s="36"/>
    </row>
    <row r="41" spans="1:14" ht="12.75">
      <c r="A41" s="27" t="s">
        <v>26</v>
      </c>
      <c r="B41" s="3"/>
      <c r="C41" s="5">
        <f>Data1!$Y$41</f>
        <v>1</v>
      </c>
      <c r="D41" s="5"/>
      <c r="E41" s="3"/>
      <c r="F41" s="5"/>
      <c r="G41" s="35" t="s">
        <v>146</v>
      </c>
      <c r="H41" s="41"/>
      <c r="I41" s="41"/>
      <c r="J41" s="41"/>
      <c r="K41" s="41"/>
      <c r="L41" s="23"/>
      <c r="M41" s="3"/>
      <c r="N41" s="17"/>
    </row>
    <row r="42" spans="7:11" ht="12.75">
      <c r="G42" s="3" t="s">
        <v>156</v>
      </c>
      <c r="H42" s="23"/>
      <c r="I42" s="23"/>
      <c r="J42" s="23"/>
      <c r="K42" s="23"/>
    </row>
    <row r="43" spans="1:14" ht="12.75">
      <c r="A43" s="27" t="s">
        <v>150</v>
      </c>
      <c r="B43" s="3" t="s">
        <v>151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6"/>
      <c r="B44" s="3" t="s">
        <v>152</v>
      </c>
      <c r="C44" s="3"/>
      <c r="D44" s="5"/>
      <c r="E44" s="3"/>
      <c r="F44" s="3"/>
      <c r="G44" s="3"/>
      <c r="H44" s="23"/>
      <c r="I44" s="23"/>
      <c r="J44" s="23"/>
      <c r="K44" s="23"/>
      <c r="L44" s="23"/>
      <c r="M44" s="3"/>
      <c r="N44" s="17"/>
    </row>
    <row r="45" spans="1:14" ht="12.75">
      <c r="A45" s="27"/>
      <c r="B45" s="3" t="s">
        <v>153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2.75">
      <c r="A47" s="27"/>
      <c r="B47" s="3" t="s">
        <v>155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7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2008-08-18T12:55:44Z</cp:lastPrinted>
  <dcterms:created xsi:type="dcterms:W3CDTF">1998-03-11T18:30:34Z</dcterms:created>
  <dcterms:modified xsi:type="dcterms:W3CDTF">2008-12-29T12:03:27Z</dcterms:modified>
  <cp:category/>
  <cp:version/>
  <cp:contentType/>
  <cp:contentStatus/>
</cp:coreProperties>
</file>