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<sst xmlns="http://schemas.openxmlformats.org/spreadsheetml/2006/main" count="189" uniqueCount="164">
  <si>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</si>
  <si>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</si>
  <si>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</si>
  <si>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</si>
  <si>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</si>
  <si>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</si>
  <si>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</si>
  <si>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</si>
  <si>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</si>
  <si>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</si>
  <si>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</si>
  <si>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</si>
  <si>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</si>
  <si>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</si>
  <si>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</si>
  <si>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</si>
  <si>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</si>
  <si>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</si>
  <si>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</si>
  <si>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</si>
  <si>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</si>
  <si>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</si>
  <si>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</si>
  <si>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</si>
  <si>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</si>
  <si>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</si>
  <si>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</si>
  <si>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</si>
  <si>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</si>
  <si>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</si>
  <si>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</si>
  <si>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</si>
  <si>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</si>
  <si>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</si>
  <si>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</si>
  <si>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</si>
  <si>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</si>
  <si>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</si>
  <si>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</si>
  <si>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</si>
  <si>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</si>
  <si>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</si>
  <si>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</si>
  <si>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</si>
  <si>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</si>
  <si>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</si>
  <si>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</si>
  <si>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</si>
  <si>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</si>
  <si>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</si>
  <si>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</si>
  <si>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</si>
  <si>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</si>
  <si>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</si>
  <si>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</si>
  <si>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</si>
  <si>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</si>
  <si>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</si>
  <si>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</si>
  <si>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</si>
  <si>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</si>
  <si>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</si>
  <si>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</si>
  <si>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</si>
  <si>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</si>
  <si>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</si>
  <si>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</si>
  <si>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</si>
  <si>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</si>
  <si>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</si>
  <si>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</si>
  <si>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</si>
  <si>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</si>
  <si>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</si>
  <si>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</si>
  <si>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</si>
  <si>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</si>
  <si>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</si>
  <si>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</si>
  <si>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</si>
  <si>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</si>
  <si>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</si>
  <si>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</si>
  <si>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</si>
  <si>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</si>
  <si>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</si>
  <si>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</si>
  <si>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</si>
  <si>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</si>
  <si>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</si>
  <si>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</si>
  <si>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</si>
  <si>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</si>
  <si>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</si>
  <si>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</si>
  <si>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</si>
  <si>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</si>
  <si>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</si>
  <si>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</si>
  <si>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</si>
  <si>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</si>
  <si>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</si>
  <si>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</si>
  <si>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</si>
  <si>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E3</t>
  </si>
  <si>
    <t>tr</t>
  </si>
  <si>
    <t>WSW4</t>
  </si>
  <si>
    <t>NE1</t>
  </si>
  <si>
    <t>NE3</t>
  </si>
  <si>
    <t>Long sunny spells through the day, with temperatures rising quickly. Very warm.</t>
  </si>
  <si>
    <t>A cloudier day with some early mist. The sunshien didn't break though until evening.</t>
  </si>
  <si>
    <t>Another cloudy start, but turnign brighter by lunchtime. A sunny, pleasant afternoon.</t>
  </si>
  <si>
    <t xml:space="preserve">Bright or sunny spells. Quite breezy taking the adge off the temperature at times. </t>
  </si>
  <si>
    <t>SSE2</t>
  </si>
  <si>
    <t>SE3</t>
  </si>
  <si>
    <t xml:space="preserve">An early frost, then bright or sunny though the day. Feeling pleasant in the sunshine. </t>
  </si>
  <si>
    <t>April</t>
  </si>
  <si>
    <t>SW4</t>
  </si>
  <si>
    <t>SW6</t>
  </si>
  <si>
    <t>S4</t>
  </si>
  <si>
    <t>SSE3</t>
  </si>
  <si>
    <t>Cloudy with outbreaks of mostly light rain, though this was persistent at times. Light winds.</t>
  </si>
  <si>
    <t>Bright and breezy with some good sunshine at times. A little rain overnight.</t>
  </si>
  <si>
    <t>A bright or sunny day. Feelign pleasant, though rather breezy. A little rain overnight.</t>
  </si>
  <si>
    <t>Mostly cloudy with a few mostly light showers. Becoming very mild and feeling humid.</t>
  </si>
  <si>
    <t xml:space="preserve">Generally bright or sunny, so feeling pleasant. A brief spell of rain overnight. </t>
  </si>
  <si>
    <t>W2</t>
  </si>
  <si>
    <t>NNE1</t>
  </si>
  <si>
    <t>More cloud through the morning. Slowly turning brighter as the day wore on.</t>
  </si>
  <si>
    <t>A cloudy, slightly damp morning. Turning brighter with sunny spells by afternoon/evening.</t>
  </si>
  <si>
    <t>SE2</t>
  </si>
  <si>
    <t>E2</t>
  </si>
  <si>
    <t>NNE4</t>
  </si>
  <si>
    <t xml:space="preserve">Thundery rain clearing early, then cloudy for a time. Sunny by later in the afternoon. </t>
  </si>
  <si>
    <t>Chilly start, thenbright spells with some sunshine. Cloudy and breezy with rain overnight.</t>
  </si>
  <si>
    <t xml:space="preserve">Sunny spells and pleasantly warm. Light winds on the whole throughout the day. </t>
  </si>
  <si>
    <t>NE4</t>
  </si>
  <si>
    <t>Cloudy and cool with a misty morning. Becoming wet for a time after lunch.</t>
  </si>
  <si>
    <t>Cool and cloudy in the morning, with some mist again. Brighter with sunshine later.</t>
  </si>
  <si>
    <t xml:space="preserve">Another rather cloudy start, but turning sunny fairly quickly. Breezy at times. </t>
  </si>
  <si>
    <t>W1</t>
  </si>
  <si>
    <t>Less breezy with more in the way of sunshine. Feelign pleasantly warm after a cool start.</t>
  </si>
  <si>
    <t xml:space="preserve">An early frost, but quickly turning very warm with long sunny periods and light winds. </t>
  </si>
  <si>
    <t>WSW2</t>
  </si>
  <si>
    <t>Another ground frost, then sunny spells. A little less warm, but still very pleasant!</t>
  </si>
  <si>
    <t xml:space="preserve">Widespread ground frost, then a day of sunny spells again. Cloudy for a time later. </t>
  </si>
  <si>
    <t xml:space="preserve">More sunny spells and feeling warm - but more cloud later on as becoming more hazy. </t>
  </si>
  <si>
    <t>SSE5</t>
  </si>
  <si>
    <t xml:space="preserve">Dry and warm with hazy sunshine, but a brisk breeze through the day. </t>
  </si>
  <si>
    <t>Dry, clear start with a ground frost. Sunny spells, but more cloudy later in the day.</t>
  </si>
  <si>
    <t xml:space="preserve">A few early showers, clearing to leave a breezy day with sunny intervals. Rather cooler. </t>
  </si>
  <si>
    <t>W4</t>
  </si>
  <si>
    <t xml:space="preserve">Wet with spells of persistent rain though the day. Brighter later. Feeling much colder. </t>
  </si>
  <si>
    <t>Calm</t>
  </si>
  <si>
    <t xml:space="preserve">Brighter and warmer, with some showers in the morning. Brighter again later in the day. </t>
  </si>
  <si>
    <t xml:space="preserve">A cold start with a ground frost, then sunny and becoming warm. Breezy at times. </t>
  </si>
  <si>
    <t xml:space="preserve">A lot of cloud with some spells of light rain, but also some bright or sunny intervals. </t>
  </si>
  <si>
    <t>SSE4</t>
  </si>
  <si>
    <t>NOTES:</t>
  </si>
  <si>
    <t>Mean max, mean min and mean all highest for 2 years (mean 11.2C 2007) making this the 2nd warmest April on record. Rainfall was around</t>
  </si>
  <si>
    <t>three quarters of normal, but the driest since 2007 (only 9.0mm). Highest maximum termperature 19.3C was the highest since 2007 (23.7C),</t>
  </si>
  <si>
    <t>yet the coldest day still reached 9.8C on the making this the warmest 'coldest day' in April since 2002 (10.8C). Lowest min of -1.5C was highest</t>
  </si>
  <si>
    <t xml:space="preserve">such figure in April since 2007 (0.1C). </t>
  </si>
  <si>
    <t xml:space="preserve">Occurrence of air frost at 2 was the lowest since 2007 (0), yet ground frosts at 9 was equally lowest since 2004.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</si>
</sst>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54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18.9</c:v>
                </c:pt>
                <c:pt idx="1">
                  <c:v>10.6</c:v>
                </c:pt>
                <c:pt idx="2">
                  <c:v>15.5</c:v>
                </c:pt>
                <c:pt idx="3">
                  <c:v>14.5</c:v>
                </c:pt>
                <c:pt idx="4">
                  <c:v>14.5</c:v>
                </c:pt>
                <c:pt idx="5">
                  <c:v>14.7</c:v>
                </c:pt>
                <c:pt idx="6">
                  <c:v>14.1</c:v>
                </c:pt>
                <c:pt idx="7">
                  <c:v>14.5</c:v>
                </c:pt>
                <c:pt idx="8">
                  <c:v>14.7</c:v>
                </c:pt>
                <c:pt idx="9">
                  <c:v>12.8</c:v>
                </c:pt>
                <c:pt idx="10">
                  <c:v>14.3</c:v>
                </c:pt>
                <c:pt idx="11">
                  <c:v>13.8</c:v>
                </c:pt>
                <c:pt idx="12">
                  <c:v>16.3</c:v>
                </c:pt>
                <c:pt idx="13">
                  <c:v>17.3</c:v>
                </c:pt>
                <c:pt idx="14">
                  <c:v>16.5</c:v>
                </c:pt>
                <c:pt idx="15">
                  <c:v>9.8</c:v>
                </c:pt>
                <c:pt idx="16">
                  <c:v>15.5</c:v>
                </c:pt>
                <c:pt idx="17">
                  <c:v>14.6</c:v>
                </c:pt>
                <c:pt idx="18">
                  <c:v>15.9</c:v>
                </c:pt>
                <c:pt idx="19">
                  <c:v>19.3</c:v>
                </c:pt>
                <c:pt idx="20">
                  <c:v>18.2</c:v>
                </c:pt>
                <c:pt idx="21">
                  <c:v>18.2</c:v>
                </c:pt>
                <c:pt idx="22">
                  <c:v>18.1</c:v>
                </c:pt>
                <c:pt idx="23">
                  <c:v>18.3</c:v>
                </c:pt>
                <c:pt idx="24">
                  <c:v>16.3</c:v>
                </c:pt>
                <c:pt idx="25">
                  <c:v>17.5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8.4</c:v>
                </c:pt>
                <c:pt idx="1">
                  <c:v>5.8</c:v>
                </c:pt>
                <c:pt idx="2">
                  <c:v>4.5</c:v>
                </c:pt>
                <c:pt idx="3">
                  <c:v>5.1</c:v>
                </c:pt>
                <c:pt idx="4">
                  <c:v>-1.5</c:v>
                </c:pt>
                <c:pt idx="5">
                  <c:v>3.7</c:v>
                </c:pt>
                <c:pt idx="6">
                  <c:v>5.9</c:v>
                </c:pt>
                <c:pt idx="7">
                  <c:v>7.8</c:v>
                </c:pt>
                <c:pt idx="8">
                  <c:v>4.3</c:v>
                </c:pt>
                <c:pt idx="9">
                  <c:v>9.5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3.4</c:v>
                </c:pt>
                <c:pt idx="14">
                  <c:v>7.5</c:v>
                </c:pt>
                <c:pt idx="15">
                  <c:v>8.5</c:v>
                </c:pt>
                <c:pt idx="16">
                  <c:v>7.2</c:v>
                </c:pt>
                <c:pt idx="17">
                  <c:v>4.1</c:v>
                </c:pt>
                <c:pt idx="18">
                  <c:v>5.3</c:v>
                </c:pt>
                <c:pt idx="19">
                  <c:v>-0.2</c:v>
                </c:pt>
                <c:pt idx="20">
                  <c:v>1.4</c:v>
                </c:pt>
                <c:pt idx="21">
                  <c:v>1.9</c:v>
                </c:pt>
                <c:pt idx="22">
                  <c:v>6.9</c:v>
                </c:pt>
                <c:pt idx="23">
                  <c:v>8.1</c:v>
                </c:pt>
                <c:pt idx="24">
                  <c:v>7.8</c:v>
                </c:pt>
                <c:pt idx="25">
                  <c:v>1.8</c:v>
                </c:pt>
              </c:numCache>
            </c:numRef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581"/>
        <c:crosses val="autoZero"/>
        <c:auto val="1"/>
        <c:lblOffset val="100"/>
        <c:noMultiLvlLbl val="0"/>
      </c:catAx>
      <c:valAx>
        <c:axId val="660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8016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0.7</c:v>
                </c:pt>
                <c:pt idx="7">
                  <c:v>1.3</c:v>
                </c:pt>
                <c:pt idx="8">
                  <c:v>4.8</c:v>
                </c:pt>
                <c:pt idx="9">
                  <c:v>3.6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0.4</c:v>
                </c:pt>
                <c:pt idx="15">
                  <c:v>1.2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0.2</c:v>
                </c:pt>
              </c:numCache>
            </c:numRef>
          </c:val>
        </c:ser>
        <c:axId val="59405230"/>
        <c:axId val="64885023"/>
      </c:barChart>
      <c:cat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5023"/>
        <c:crosses val="autoZero"/>
        <c:auto val="1"/>
        <c:lblOffset val="100"/>
        <c:noMultiLvlLbl val="0"/>
      </c:catAx>
      <c:valAx>
        <c:axId val="6488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9405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7.8</c:v>
                </c:pt>
                <c:pt idx="1">
                  <c:v>0.6</c:v>
                </c:pt>
                <c:pt idx="2">
                  <c:v>5.9</c:v>
                </c:pt>
                <c:pt idx="3">
                  <c:v>7</c:v>
                </c:pt>
                <c:pt idx="4">
                  <c:v>7.2</c:v>
                </c:pt>
                <c:pt idx="5">
                  <c:v>4</c:v>
                </c:pt>
                <c:pt idx="6">
                  <c:v>6.7</c:v>
                </c:pt>
                <c:pt idx="7">
                  <c:v>8</c:v>
                </c:pt>
                <c:pt idx="8">
                  <c:v>1.6</c:v>
                </c:pt>
                <c:pt idx="9">
                  <c:v>1.4</c:v>
                </c:pt>
                <c:pt idx="10">
                  <c:v>6.4</c:v>
                </c:pt>
                <c:pt idx="11">
                  <c:v>4</c:v>
                </c:pt>
                <c:pt idx="12">
                  <c:v>7.6</c:v>
                </c:pt>
                <c:pt idx="13">
                  <c:v>6.6</c:v>
                </c:pt>
                <c:pt idx="14">
                  <c:v>3</c:v>
                </c:pt>
                <c:pt idx="15">
                  <c:v>0</c:v>
                </c:pt>
                <c:pt idx="16">
                  <c:v>3.5</c:v>
                </c:pt>
                <c:pt idx="17">
                  <c:v>7.6</c:v>
                </c:pt>
                <c:pt idx="18">
                  <c:v>8.7</c:v>
                </c:pt>
                <c:pt idx="19">
                  <c:v>10.2</c:v>
                </c:pt>
                <c:pt idx="20">
                  <c:v>8.4</c:v>
                </c:pt>
                <c:pt idx="21">
                  <c:v>8.5</c:v>
                </c:pt>
                <c:pt idx="22">
                  <c:v>6.6</c:v>
                </c:pt>
                <c:pt idx="23">
                  <c:v>7.2</c:v>
                </c:pt>
                <c:pt idx="24">
                  <c:v>5.5</c:v>
                </c:pt>
              </c:numCache>
            </c:numRef>
          </c:val>
        </c:ser>
        <c:axId val="47094296"/>
        <c:axId val="21195481"/>
      </c:barChart>
      <c:catAx>
        <c:axId val="4709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95481"/>
        <c:crosses val="autoZero"/>
        <c:auto val="1"/>
        <c:lblOffset val="100"/>
        <c:noMultiLvlLbl val="0"/>
      </c:catAx>
      <c:valAx>
        <c:axId val="2119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7094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0.1</c:v>
                </c:pt>
                <c:pt idx="1">
                  <c:v>0.9</c:v>
                </c:pt>
                <c:pt idx="2">
                  <c:v>2</c:v>
                </c:pt>
                <c:pt idx="3">
                  <c:v>2.3</c:v>
                </c:pt>
                <c:pt idx="4">
                  <c:v>-5.4</c:v>
                </c:pt>
                <c:pt idx="5">
                  <c:v>-0.7</c:v>
                </c:pt>
                <c:pt idx="6">
                  <c:v>3.6</c:v>
                </c:pt>
                <c:pt idx="7">
                  <c:v>6.1</c:v>
                </c:pt>
                <c:pt idx="8">
                  <c:v>-1.8</c:v>
                </c:pt>
                <c:pt idx="9">
                  <c:v>6.8</c:v>
                </c:pt>
                <c:pt idx="10">
                  <c:v>5.5</c:v>
                </c:pt>
                <c:pt idx="11">
                  <c:v>1.2</c:v>
                </c:pt>
                <c:pt idx="12">
                  <c:v>0.3</c:v>
                </c:pt>
                <c:pt idx="13">
                  <c:v>-1.3</c:v>
                </c:pt>
                <c:pt idx="14">
                  <c:v>7.4</c:v>
                </c:pt>
                <c:pt idx="15">
                  <c:v>7</c:v>
                </c:pt>
                <c:pt idx="16">
                  <c:v>7.2</c:v>
                </c:pt>
                <c:pt idx="17">
                  <c:v>1.3</c:v>
                </c:pt>
                <c:pt idx="18">
                  <c:v>3.4</c:v>
                </c:pt>
                <c:pt idx="19">
                  <c:v>-1.8</c:v>
                </c:pt>
                <c:pt idx="20">
                  <c:v>-0.9</c:v>
                </c:pt>
                <c:pt idx="21">
                  <c:v>-1.8</c:v>
                </c:pt>
                <c:pt idx="22">
                  <c:v>2</c:v>
                </c:pt>
                <c:pt idx="23">
                  <c:v>5.2</c:v>
                </c:pt>
                <c:pt idx="24">
                  <c:v>3.9</c:v>
                </c:pt>
                <c:pt idx="25">
                  <c:v>-2.4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12371"/>
        <c:crosses val="autoZero"/>
        <c:auto val="1"/>
        <c:lblOffset val="100"/>
        <c:noMultiLvlLbl val="0"/>
      </c:catAx>
      <c:valAx>
        <c:axId val="3911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541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8.7</c:v>
                </c:pt>
                <c:pt idx="1">
                  <c:v>8.5</c:v>
                </c:pt>
                <c:pt idx="2">
                  <c:v>8.3</c:v>
                </c:pt>
                <c:pt idx="3">
                  <c:v>9.1</c:v>
                </c:pt>
                <c:pt idx="4">
                  <c:v>6.7</c:v>
                </c:pt>
                <c:pt idx="5">
                  <c:v>8.3</c:v>
                </c:pt>
                <c:pt idx="6">
                  <c:v>8.9</c:v>
                </c:pt>
                <c:pt idx="7">
                  <c:v>8.4</c:v>
                </c:pt>
                <c:pt idx="8">
                  <c:v>9.3</c:v>
                </c:pt>
                <c:pt idx="9">
                  <c:v>10</c:v>
                </c:pt>
                <c:pt idx="10">
                  <c:v>9.1</c:v>
                </c:pt>
                <c:pt idx="11">
                  <c:v>9.5</c:v>
                </c:pt>
                <c:pt idx="12">
                  <c:v>9.8</c:v>
                </c:pt>
                <c:pt idx="13">
                  <c:v>8.9</c:v>
                </c:pt>
                <c:pt idx="14">
                  <c:v>9.8</c:v>
                </c:pt>
                <c:pt idx="15">
                  <c:v>10</c:v>
                </c:pt>
                <c:pt idx="16">
                  <c:v>9.2</c:v>
                </c:pt>
                <c:pt idx="17">
                  <c:v>8.2</c:v>
                </c:pt>
                <c:pt idx="18">
                  <c:v>8.8</c:v>
                </c:pt>
                <c:pt idx="19">
                  <c:v>7.6</c:v>
                </c:pt>
                <c:pt idx="20">
                  <c:v>8.3</c:v>
                </c:pt>
                <c:pt idx="21">
                  <c:v>8.5</c:v>
                </c:pt>
                <c:pt idx="22">
                  <c:v>9.9</c:v>
                </c:pt>
                <c:pt idx="23">
                  <c:v>10.6</c:v>
                </c:pt>
                <c:pt idx="24">
                  <c:v>11</c:v>
                </c:pt>
                <c:pt idx="25">
                  <c:v>8.9</c:v>
                </c:pt>
              </c:numCache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85453"/>
        <c:crosses val="autoZero"/>
        <c:auto val="1"/>
        <c:lblOffset val="100"/>
        <c:noMultiLvlLbl val="0"/>
      </c:catAx>
      <c:valAx>
        <c:axId val="1398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6467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8.5</c:v>
                </c:pt>
                <c:pt idx="1">
                  <c:v>8.7</c:v>
                </c:pt>
                <c:pt idx="2">
                  <c:v>8.5</c:v>
                </c:pt>
                <c:pt idx="3">
                  <c:v>9</c:v>
                </c:pt>
                <c:pt idx="4">
                  <c:v>7.7</c:v>
                </c:pt>
                <c:pt idx="5">
                  <c:v>8.3</c:v>
                </c:pt>
                <c:pt idx="6">
                  <c:v>8.9</c:v>
                </c:pt>
                <c:pt idx="7">
                  <c:v>8.9</c:v>
                </c:pt>
                <c:pt idx="8">
                  <c:v>8.9</c:v>
                </c:pt>
                <c:pt idx="9">
                  <c:v>9.7</c:v>
                </c:pt>
                <c:pt idx="10">
                  <c:v>9.1</c:v>
                </c:pt>
                <c:pt idx="11">
                  <c:v>9.4</c:v>
                </c:pt>
                <c:pt idx="12">
                  <c:v>9.5</c:v>
                </c:pt>
                <c:pt idx="13">
                  <c:v>9.1</c:v>
                </c:pt>
                <c:pt idx="14">
                  <c:v>9.9</c:v>
                </c:pt>
                <c:pt idx="15">
                  <c:v>10</c:v>
                </c:pt>
                <c:pt idx="16">
                  <c:v>9</c:v>
                </c:pt>
                <c:pt idx="17">
                  <c:v>8.7</c:v>
                </c:pt>
                <c:pt idx="18">
                  <c:v>9</c:v>
                </c:pt>
                <c:pt idx="19">
                  <c:v>8.7</c:v>
                </c:pt>
                <c:pt idx="20">
                  <c:v>9.1</c:v>
                </c:pt>
                <c:pt idx="21">
                  <c:v>9.4</c:v>
                </c:pt>
                <c:pt idx="22">
                  <c:v>10.1</c:v>
                </c:pt>
                <c:pt idx="23">
                  <c:v>10.9</c:v>
                </c:pt>
                <c:pt idx="24">
                  <c:v>11</c:v>
                </c:pt>
                <c:pt idx="25">
                  <c:v>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8.1</c:v>
                </c:pt>
                <c:pt idx="1">
                  <c:v>8.4</c:v>
                </c:pt>
                <c:pt idx="2">
                  <c:v>8.6</c:v>
                </c:pt>
                <c:pt idx="3">
                  <c:v>8.8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9</c:v>
                </c:pt>
                <c:pt idx="8">
                  <c:v>9.1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9.5</c:v>
                </c:pt>
                <c:pt idx="13">
                  <c:v>9.6</c:v>
                </c:pt>
                <c:pt idx="14">
                  <c:v>0.7</c:v>
                </c:pt>
                <c:pt idx="15">
                  <c:v>9.7</c:v>
                </c:pt>
                <c:pt idx="16">
                  <c:v>9.7</c:v>
                </c:pt>
                <c:pt idx="17">
                  <c:v>9.8</c:v>
                </c:pt>
                <c:pt idx="18">
                  <c:v>9.7</c:v>
                </c:pt>
                <c:pt idx="19">
                  <c:v>9.8</c:v>
                </c:pt>
                <c:pt idx="20">
                  <c:v>9.8</c:v>
                </c:pt>
                <c:pt idx="21">
                  <c:v>9.9</c:v>
                </c:pt>
                <c:pt idx="22">
                  <c:v>10</c:v>
                </c:pt>
                <c:pt idx="23">
                  <c:v>10.1</c:v>
                </c:pt>
                <c:pt idx="24">
                  <c:v>10.4</c:v>
                </c:pt>
                <c:pt idx="25">
                  <c:v>10.5</c:v>
                </c:pt>
              </c:numCache>
            </c:numRef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79879"/>
        <c:crosses val="autoZero"/>
        <c:auto val="1"/>
        <c:lblOffset val="100"/>
        <c:noMultiLvlLbl val="0"/>
      </c:catAx>
      <c:valAx>
        <c:axId val="59079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87602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1024.0428838002426</c:v>
                </c:pt>
                <c:pt idx="1">
                  <c:v>1023.3860730126107</c:v>
                </c:pt>
                <c:pt idx="2">
                  <c:v>1019.2709727171066</c:v>
                </c:pt>
                <c:pt idx="3">
                  <c:v>1015.8209859644005</c:v>
                </c:pt>
                <c:pt idx="4">
                  <c:v>1024.786504403557</c:v>
                </c:pt>
                <c:pt idx="5">
                  <c:v>1011.033933641479</c:v>
                </c:pt>
                <c:pt idx="6">
                  <c:v>1005.9530744657718</c:v>
                </c:pt>
                <c:pt idx="7">
                  <c:v>1002.7201229359029</c:v>
                </c:pt>
                <c:pt idx="8">
                  <c:v>1007.367374007057</c:v>
                </c:pt>
                <c:pt idx="9">
                  <c:v>1001.7675062613735</c:v>
                </c:pt>
                <c:pt idx="10">
                  <c:v>1008.9639454990555</c:v>
                </c:pt>
                <c:pt idx="11">
                  <c:v>1015.3931509366358</c:v>
                </c:pt>
                <c:pt idx="12">
                  <c:v>1012.5163419595923</c:v>
                </c:pt>
                <c:pt idx="13">
                  <c:v>1010.3764759957063</c:v>
                </c:pt>
                <c:pt idx="14">
                  <c:v>1009.1401024039842</c:v>
                </c:pt>
                <c:pt idx="15">
                  <c:v>1010.1283196234068</c:v>
                </c:pt>
                <c:pt idx="16">
                  <c:v>1011.5649484650271</c:v>
                </c:pt>
                <c:pt idx="17">
                  <c:v>1020.7891297101776</c:v>
                </c:pt>
                <c:pt idx="18">
                  <c:v>1026.7579487436324</c:v>
                </c:pt>
                <c:pt idx="19">
                  <c:v>1028.6996866775896</c:v>
                </c:pt>
                <c:pt idx="20">
                  <c:v>1028.0414888496584</c:v>
                </c:pt>
                <c:pt idx="21">
                  <c:v>1028.5837351748542</c:v>
                </c:pt>
                <c:pt idx="22">
                  <c:v>1022.5348556898416</c:v>
                </c:pt>
                <c:pt idx="23">
                  <c:v>1015.8752886553777</c:v>
                </c:pt>
                <c:pt idx="24">
                  <c:v>1005.2458663186129</c:v>
                </c:pt>
                <c:pt idx="25">
                  <c:v>1009.5319796848004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40865"/>
        <c:crosses val="autoZero"/>
        <c:auto val="1"/>
        <c:lblOffset val="100"/>
        <c:noMultiLvlLbl val="0"/>
      </c:catAx>
      <c:valAx>
        <c:axId val="2074086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195686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8.828711215096844</c:v>
                </c:pt>
                <c:pt idx="1">
                  <c:v>6.558995734282251</c:v>
                </c:pt>
                <c:pt idx="2">
                  <c:v>4.155801816191336</c:v>
                </c:pt>
                <c:pt idx="3">
                  <c:v>6.214322272163265</c:v>
                </c:pt>
                <c:pt idx="4">
                  <c:v>5.05849620465754</c:v>
                </c:pt>
                <c:pt idx="5">
                  <c:v>4.974253339274165</c:v>
                </c:pt>
                <c:pt idx="6">
                  <c:v>4.148334525963282</c:v>
                </c:pt>
                <c:pt idx="7">
                  <c:v>2.518808321528371</c:v>
                </c:pt>
                <c:pt idx="8">
                  <c:v>10.902380825734118</c:v>
                </c:pt>
                <c:pt idx="9">
                  <c:v>9.21138062284885</c:v>
                </c:pt>
                <c:pt idx="10">
                  <c:v>5.343358264106639</c:v>
                </c:pt>
                <c:pt idx="11">
                  <c:v>8.178273150929027</c:v>
                </c:pt>
                <c:pt idx="12">
                  <c:v>8.04248415844692</c:v>
                </c:pt>
                <c:pt idx="13">
                  <c:v>7.709344441674326</c:v>
                </c:pt>
                <c:pt idx="14">
                  <c:v>7.44357875455782</c:v>
                </c:pt>
                <c:pt idx="15">
                  <c:v>7.850224476998639</c:v>
                </c:pt>
                <c:pt idx="16">
                  <c:v>7.005944115667464</c:v>
                </c:pt>
                <c:pt idx="17">
                  <c:v>4.006789972500552</c:v>
                </c:pt>
                <c:pt idx="18">
                  <c:v>3.7790697289688944</c:v>
                </c:pt>
                <c:pt idx="19">
                  <c:v>8.579585052980118</c:v>
                </c:pt>
                <c:pt idx="20">
                  <c:v>7.257771969773165</c:v>
                </c:pt>
                <c:pt idx="21">
                  <c:v>8.992001315917038</c:v>
                </c:pt>
                <c:pt idx="22">
                  <c:v>9.87264196767337</c:v>
                </c:pt>
                <c:pt idx="23">
                  <c:v>8.059594932930397</c:v>
                </c:pt>
                <c:pt idx="24">
                  <c:v>7.935944206365139</c:v>
                </c:pt>
                <c:pt idx="25">
                  <c:v>8.150630581839856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8475"/>
        <c:crosses val="autoZero"/>
        <c:auto val="1"/>
        <c:lblOffset val="100"/>
        <c:noMultiLvlLbl val="0"/>
      </c:catAx>
      <c:valAx>
        <c:axId val="228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450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5e40b1f-e777-4a72-bb4f-b1ef459a0a58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c8b5684-78c6-456d-aeee-a3a66e974666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b434412-efa9-4bb6-a14f-1b0128b0f278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4b78fe2-4d7b-40a8-b0c7-c396981513c7}" type="TxLink">
            <a:rPr lang="en-US" cap="none" sz="1000" b="0" i="0" u="none" baseline="0">
              <a:latin typeface="Arial"/>
              <a:ea typeface="Arial"/>
              <a:cs typeface="Arial"/>
            </a:rPr>
            <a:t>7.8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35184d5-2542-419c-bae9-50a5d7998a89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0.0235</cdr:y>
    </cdr:from>
    <cdr:to>
      <cdr:x>0.93375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d6f30ce-dc56-456b-84b1-de9d32ce48ba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0.0255</cdr:y>
    </cdr:from>
    <cdr:to>
      <cdr:x>0.914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483d007-c7f0-4885-88a3-7c2befdcce16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0677db5-2c1f-4f85-8065-d6ff04872564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12d88bd-f1e1-47b6-b1e5-3164e7727fd6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6" activePane="bottomLeft" state="split"/>
      <selection pane="topLeft" activeCell="R2" sqref="R2"/>
      <selection pane="bottomLeft" activeCell="T41" sqref="T4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116</v>
      </c>
      <c r="R4" s="60">
        <v>2009</v>
      </c>
      <c r="S4" s="60"/>
      <c r="T4" s="7"/>
      <c r="U4" s="7"/>
      <c r="V4" s="60"/>
      <c r="W4" s="18"/>
      <c r="X4" s="102"/>
      <c r="Y4" s="99"/>
      <c r="Z4" s="150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1"/>
      <c r="AA5" s="132"/>
      <c r="AB5" s="42" t="s">
        <v>85</v>
      </c>
    </row>
    <row r="6" spans="1:27" ht="13.5" customHeight="1" thickBot="1">
      <c r="A6" s="31" t="s">
        <v>0</v>
      </c>
      <c r="B6" s="145" t="s">
        <v>1</v>
      </c>
      <c r="C6" s="146"/>
      <c r="D6" s="146"/>
      <c r="E6" s="146"/>
      <c r="F6" s="147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8" t="s">
        <v>26</v>
      </c>
      <c r="Z6" s="151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8"/>
      <c r="Z7" s="151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9"/>
      <c r="Z8" s="152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12.6</v>
      </c>
      <c r="C9" s="65">
        <v>10.7</v>
      </c>
      <c r="D9" s="65">
        <v>18.9</v>
      </c>
      <c r="E9" s="65">
        <v>8.4</v>
      </c>
      <c r="F9" s="66">
        <f aca="true" t="shared" si="0" ref="F9:F38">AVERAGE(D9:E9)</f>
        <v>13.649999999999999</v>
      </c>
      <c r="G9" s="67">
        <f>100*(AJ9/AH9)</f>
        <v>77.78417780094917</v>
      </c>
      <c r="H9" s="67">
        <f aca="true" t="shared" si="1" ref="H9:H38">AK9</f>
        <v>8.828711215096844</v>
      </c>
      <c r="I9" s="68">
        <v>0.1</v>
      </c>
      <c r="J9" s="66"/>
      <c r="K9" s="68"/>
      <c r="L9" s="65">
        <v>8.7</v>
      </c>
      <c r="M9" s="65">
        <v>8.5</v>
      </c>
      <c r="N9" s="65">
        <v>8.3</v>
      </c>
      <c r="O9" s="66">
        <v>8.1</v>
      </c>
      <c r="P9" s="69" t="s">
        <v>104</v>
      </c>
      <c r="Q9" s="70">
        <v>17</v>
      </c>
      <c r="R9" s="67">
        <v>7.8</v>
      </c>
      <c r="S9" s="67">
        <v>87</v>
      </c>
      <c r="T9" s="67">
        <v>0</v>
      </c>
      <c r="U9" s="67"/>
      <c r="V9" s="71">
        <v>0</v>
      </c>
      <c r="W9" s="64">
        <v>1013.7</v>
      </c>
      <c r="X9" s="121">
        <f aca="true" t="shared" si="2" ref="X9:X38">W9+AU17</f>
        <v>1024.0428838002426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14.58242756341879</v>
      </c>
      <c r="AI9">
        <f aca="true" t="shared" si="5" ref="AI9:AI39">IF(W9&gt;=0,6.107*EXP(17.38*(C9/(239+C9))),6.107*EXP(22.44*(C9/(272.4+C9))))</f>
        <v>12.86092138362429</v>
      </c>
      <c r="AJ9">
        <f aca="true" t="shared" si="6" ref="AJ9:AJ39">IF(C9&gt;=0,AI9-(0.000799*1000*(B9-C9)),AI9-(0.00072*1000*(B9-C9)))</f>
        <v>11.34282138362429</v>
      </c>
      <c r="AK9">
        <f>239*LN(AJ9/6.107)/(17.38-LN(AJ9/6.107))</f>
        <v>8.828711215096844</v>
      </c>
      <c r="AM9">
        <f>COUNTIF(V9:V39,"&lt;1")</f>
        <v>5</v>
      </c>
      <c r="AN9">
        <f>COUNTIF(E9:E39,"&lt;0")</f>
        <v>2</v>
      </c>
      <c r="AO9">
        <f>COUNTIF(I9:I39,"&lt;0")</f>
        <v>9</v>
      </c>
      <c r="AP9">
        <f>COUNTIF(Q9:Q39,"&gt;=39")</f>
        <v>0</v>
      </c>
    </row>
    <row r="10" spans="1:37" ht="12.75">
      <c r="A10" s="72">
        <v>2</v>
      </c>
      <c r="B10" s="73">
        <v>8.5</v>
      </c>
      <c r="C10" s="74">
        <v>7.6</v>
      </c>
      <c r="D10" s="74">
        <v>10.6</v>
      </c>
      <c r="E10" s="74">
        <v>5.8</v>
      </c>
      <c r="F10" s="75">
        <f t="shared" si="0"/>
        <v>8.2</v>
      </c>
      <c r="G10" s="67">
        <f aca="true" t="shared" si="7" ref="G10:G38">100*(AJ10/AH10)</f>
        <v>87.5761966721025</v>
      </c>
      <c r="H10" s="76">
        <f t="shared" si="1"/>
        <v>6.558995734282251</v>
      </c>
      <c r="I10" s="77">
        <v>0.9</v>
      </c>
      <c r="J10" s="75"/>
      <c r="K10" s="77"/>
      <c r="L10" s="74">
        <v>8.5</v>
      </c>
      <c r="M10" s="74">
        <v>8.7</v>
      </c>
      <c r="N10" s="74">
        <v>8.8</v>
      </c>
      <c r="O10" s="75">
        <v>8.4</v>
      </c>
      <c r="P10" s="78" t="s">
        <v>108</v>
      </c>
      <c r="Q10" s="79">
        <v>17</v>
      </c>
      <c r="R10" s="76">
        <v>0.6</v>
      </c>
      <c r="S10" s="76">
        <v>40</v>
      </c>
      <c r="T10" s="76" t="s">
        <v>105</v>
      </c>
      <c r="U10" s="76"/>
      <c r="V10" s="80">
        <v>8</v>
      </c>
      <c r="W10" s="73">
        <v>1012.9</v>
      </c>
      <c r="X10" s="121">
        <f t="shared" si="2"/>
        <v>1023.3860730126107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11.093113863278093</v>
      </c>
      <c r="AI10">
        <f t="shared" si="5"/>
        <v>10.434027213964692</v>
      </c>
      <c r="AJ10">
        <f t="shared" si="6"/>
        <v>9.71492721396469</v>
      </c>
      <c r="AK10">
        <f aca="true" t="shared" si="12" ref="AK10:AK39">239*LN(AJ10/6.107)/(17.38-LN(AJ10/6.107))</f>
        <v>6.558995734282251</v>
      </c>
    </row>
    <row r="11" spans="1:37" ht="12.75">
      <c r="A11" s="63">
        <v>3</v>
      </c>
      <c r="B11" s="64">
        <v>5.1</v>
      </c>
      <c r="C11" s="65">
        <v>4.7</v>
      </c>
      <c r="D11" s="65">
        <v>15.5</v>
      </c>
      <c r="E11" s="65">
        <v>4.5</v>
      </c>
      <c r="F11" s="66">
        <f t="shared" si="0"/>
        <v>10</v>
      </c>
      <c r="G11" s="67">
        <f t="shared" si="7"/>
        <v>93.60576312761673</v>
      </c>
      <c r="H11" s="67">
        <f t="shared" si="1"/>
        <v>4.155801816191336</v>
      </c>
      <c r="I11" s="68">
        <v>2</v>
      </c>
      <c r="J11" s="66"/>
      <c r="K11" s="68"/>
      <c r="L11" s="65">
        <v>8.3</v>
      </c>
      <c r="M11" s="65">
        <v>8.5</v>
      </c>
      <c r="N11" s="65">
        <v>8.9</v>
      </c>
      <c r="O11" s="66">
        <v>8.6</v>
      </c>
      <c r="P11" s="69" t="s">
        <v>107</v>
      </c>
      <c r="Q11" s="70">
        <v>12</v>
      </c>
      <c r="R11" s="67">
        <v>5.9</v>
      </c>
      <c r="S11" s="67">
        <v>71.4</v>
      </c>
      <c r="T11" s="67">
        <v>0</v>
      </c>
      <c r="U11" s="67"/>
      <c r="V11" s="71">
        <v>8</v>
      </c>
      <c r="W11" s="64">
        <v>1008.7</v>
      </c>
      <c r="X11" s="121">
        <f t="shared" si="2"/>
        <v>1019.2709727171066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8.780710489137393</v>
      </c>
      <c r="AI11">
        <f t="shared" si="5"/>
        <v>8.538851061383744</v>
      </c>
      <c r="AJ11">
        <f t="shared" si="6"/>
        <v>8.219251061383744</v>
      </c>
      <c r="AK11">
        <f t="shared" si="12"/>
        <v>4.155801816191336</v>
      </c>
    </row>
    <row r="12" spans="1:37" ht="12.75">
      <c r="A12" s="72">
        <v>4</v>
      </c>
      <c r="B12" s="73">
        <v>10.9</v>
      </c>
      <c r="C12" s="74">
        <v>8.7</v>
      </c>
      <c r="D12" s="74">
        <v>14.5</v>
      </c>
      <c r="E12" s="74">
        <v>5.1</v>
      </c>
      <c r="F12" s="75">
        <f t="shared" si="0"/>
        <v>9.8</v>
      </c>
      <c r="G12" s="67">
        <f t="shared" si="7"/>
        <v>72.78792457180944</v>
      </c>
      <c r="H12" s="76">
        <f t="shared" si="1"/>
        <v>6.214322272163265</v>
      </c>
      <c r="I12" s="77">
        <v>2.3</v>
      </c>
      <c r="J12" s="75"/>
      <c r="K12" s="77"/>
      <c r="L12" s="74">
        <v>9.1</v>
      </c>
      <c r="M12" s="74">
        <v>9</v>
      </c>
      <c r="N12" s="74">
        <v>9</v>
      </c>
      <c r="O12" s="75">
        <v>8.8</v>
      </c>
      <c r="P12" s="78" t="s">
        <v>106</v>
      </c>
      <c r="Q12" s="79">
        <v>28</v>
      </c>
      <c r="R12" s="76">
        <v>7</v>
      </c>
      <c r="S12" s="76">
        <v>86.3</v>
      </c>
      <c r="T12" s="76">
        <v>0</v>
      </c>
      <c r="U12" s="76"/>
      <c r="V12" s="80">
        <v>1</v>
      </c>
      <c r="W12" s="73">
        <v>1005.5</v>
      </c>
      <c r="X12" s="121">
        <f t="shared" si="2"/>
        <v>1015.8209859644005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13.033290380870474</v>
      </c>
      <c r="AI12">
        <f t="shared" si="5"/>
        <v>11.244461571652899</v>
      </c>
      <c r="AJ12">
        <f t="shared" si="6"/>
        <v>9.486661571652897</v>
      </c>
      <c r="AK12">
        <f t="shared" si="12"/>
        <v>6.214322272163265</v>
      </c>
    </row>
    <row r="13" spans="1:37" ht="12.75">
      <c r="A13" s="63">
        <v>5</v>
      </c>
      <c r="B13" s="64">
        <v>6.2</v>
      </c>
      <c r="C13" s="65">
        <v>5.7</v>
      </c>
      <c r="D13" s="65">
        <v>14.5</v>
      </c>
      <c r="E13" s="65">
        <v>-1.5</v>
      </c>
      <c r="F13" s="66">
        <f t="shared" si="0"/>
        <v>6.5</v>
      </c>
      <c r="G13" s="67">
        <f t="shared" si="7"/>
        <v>92.38238836923001</v>
      </c>
      <c r="H13" s="67">
        <f t="shared" si="1"/>
        <v>5.05849620465754</v>
      </c>
      <c r="I13" s="68">
        <v>-5.4</v>
      </c>
      <c r="J13" s="66"/>
      <c r="K13" s="68"/>
      <c r="L13" s="65">
        <v>6.7</v>
      </c>
      <c r="M13" s="65">
        <v>7.7</v>
      </c>
      <c r="N13" s="65">
        <v>9</v>
      </c>
      <c r="O13" s="66">
        <v>8.9</v>
      </c>
      <c r="P13" s="69" t="s">
        <v>113</v>
      </c>
      <c r="Q13" s="70">
        <v>16</v>
      </c>
      <c r="R13" s="67">
        <v>7.2</v>
      </c>
      <c r="S13" s="67">
        <v>82.3</v>
      </c>
      <c r="T13" s="67">
        <v>0</v>
      </c>
      <c r="U13" s="67"/>
      <c r="V13" s="71">
        <v>1</v>
      </c>
      <c r="W13" s="64">
        <v>1014.2</v>
      </c>
      <c r="X13" s="121">
        <f t="shared" si="2"/>
        <v>1024.786504403557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5</v>
      </c>
      <c r="AD13">
        <f t="shared" si="10"/>
        <v>5</v>
      </c>
      <c r="AE13">
        <f t="shared" si="3"/>
        <v>0</v>
      </c>
      <c r="AF13">
        <f t="shared" si="4"/>
        <v>0</v>
      </c>
      <c r="AH13">
        <f t="shared" si="11"/>
        <v>9.477279648605764</v>
      </c>
      <c r="AI13">
        <f t="shared" si="5"/>
        <v>9.154837291812974</v>
      </c>
      <c r="AJ13">
        <f t="shared" si="6"/>
        <v>8.755337291812975</v>
      </c>
      <c r="AK13">
        <f t="shared" si="12"/>
        <v>5.05849620465754</v>
      </c>
    </row>
    <row r="14" spans="1:37" ht="12.75">
      <c r="A14" s="72">
        <v>6</v>
      </c>
      <c r="B14" s="73">
        <v>9.2</v>
      </c>
      <c r="C14" s="74">
        <v>7.3</v>
      </c>
      <c r="D14" s="74">
        <v>14.7</v>
      </c>
      <c r="E14" s="74">
        <v>3.7</v>
      </c>
      <c r="F14" s="75">
        <f t="shared" si="0"/>
        <v>9.2</v>
      </c>
      <c r="G14" s="67">
        <f t="shared" si="7"/>
        <v>74.8359806831954</v>
      </c>
      <c r="H14" s="76">
        <f t="shared" si="1"/>
        <v>4.974253339274165</v>
      </c>
      <c r="I14" s="77">
        <v>-0.7</v>
      </c>
      <c r="J14" s="75"/>
      <c r="K14" s="77"/>
      <c r="L14" s="74">
        <v>8.3</v>
      </c>
      <c r="M14" s="74">
        <v>8.3</v>
      </c>
      <c r="N14" s="74">
        <v>8.9</v>
      </c>
      <c r="O14" s="75">
        <v>8.9</v>
      </c>
      <c r="P14" s="78" t="s">
        <v>114</v>
      </c>
      <c r="Q14" s="79">
        <v>23</v>
      </c>
      <c r="R14" s="76">
        <v>4</v>
      </c>
      <c r="S14" s="76">
        <v>54</v>
      </c>
      <c r="T14" s="76">
        <v>0.6</v>
      </c>
      <c r="U14" s="76"/>
      <c r="V14" s="80">
        <v>8</v>
      </c>
      <c r="W14" s="73">
        <v>1000.7</v>
      </c>
      <c r="X14" s="121">
        <f t="shared" si="2"/>
        <v>1011.033933641479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11.630815163633265</v>
      </c>
      <c r="AI14">
        <f t="shared" si="5"/>
        <v>10.22213458915475</v>
      </c>
      <c r="AJ14">
        <f t="shared" si="6"/>
        <v>8.704034589154752</v>
      </c>
      <c r="AK14">
        <f t="shared" si="12"/>
        <v>4.974253339274165</v>
      </c>
    </row>
    <row r="15" spans="1:37" ht="12.75">
      <c r="A15" s="63">
        <v>7</v>
      </c>
      <c r="B15" s="64">
        <v>10</v>
      </c>
      <c r="C15" s="65">
        <v>7.4</v>
      </c>
      <c r="D15" s="65">
        <v>14.1</v>
      </c>
      <c r="E15" s="65">
        <v>5.9</v>
      </c>
      <c r="F15" s="66">
        <f t="shared" si="0"/>
        <v>10</v>
      </c>
      <c r="G15" s="67">
        <f t="shared" si="7"/>
        <v>66.93332837354366</v>
      </c>
      <c r="H15" s="67">
        <f t="shared" si="1"/>
        <v>4.148334525963282</v>
      </c>
      <c r="I15" s="68">
        <v>3.6</v>
      </c>
      <c r="J15" s="66"/>
      <c r="K15" s="68"/>
      <c r="L15" s="65">
        <v>8.9</v>
      </c>
      <c r="M15" s="65">
        <v>8.9</v>
      </c>
      <c r="N15" s="65">
        <v>9.1</v>
      </c>
      <c r="O15" s="66">
        <v>8.9</v>
      </c>
      <c r="P15" s="69" t="s">
        <v>117</v>
      </c>
      <c r="Q15" s="70">
        <v>31</v>
      </c>
      <c r="R15" s="67">
        <v>6.7</v>
      </c>
      <c r="S15" s="67">
        <v>87.8</v>
      </c>
      <c r="T15" s="67">
        <v>0.7</v>
      </c>
      <c r="U15" s="67"/>
      <c r="V15" s="71">
        <v>4</v>
      </c>
      <c r="W15" s="64">
        <v>995.7</v>
      </c>
      <c r="X15" s="121">
        <f t="shared" si="2"/>
        <v>1005.9530744657718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12.273317807277772</v>
      </c>
      <c r="AI15">
        <f t="shared" si="5"/>
        <v>10.29234011027384</v>
      </c>
      <c r="AJ15">
        <f t="shared" si="6"/>
        <v>8.21494011027384</v>
      </c>
      <c r="AK15">
        <f t="shared" si="12"/>
        <v>4.148334525963282</v>
      </c>
    </row>
    <row r="16" spans="1:37" ht="12.75">
      <c r="A16" s="72">
        <v>8</v>
      </c>
      <c r="B16" s="73">
        <v>10</v>
      </c>
      <c r="C16" s="74">
        <v>6.8</v>
      </c>
      <c r="D16" s="74">
        <v>14.5</v>
      </c>
      <c r="E16" s="74">
        <v>7.8</v>
      </c>
      <c r="F16" s="75">
        <f t="shared" si="0"/>
        <v>11.15</v>
      </c>
      <c r="G16" s="67">
        <f t="shared" si="7"/>
        <v>59.64646366176486</v>
      </c>
      <c r="H16" s="76">
        <f t="shared" si="1"/>
        <v>2.518808321528371</v>
      </c>
      <c r="I16" s="77">
        <v>6.1</v>
      </c>
      <c r="J16" s="75"/>
      <c r="K16" s="77"/>
      <c r="L16" s="74">
        <v>8.4</v>
      </c>
      <c r="M16" s="74">
        <v>8.9</v>
      </c>
      <c r="N16" s="74">
        <v>9.2</v>
      </c>
      <c r="O16" s="75">
        <v>9</v>
      </c>
      <c r="P16" s="78" t="s">
        <v>118</v>
      </c>
      <c r="Q16" s="79">
        <v>38</v>
      </c>
      <c r="R16" s="76">
        <v>8</v>
      </c>
      <c r="S16" s="76">
        <v>97</v>
      </c>
      <c r="T16" s="76">
        <v>1.3</v>
      </c>
      <c r="U16" s="76"/>
      <c r="V16" s="80">
        <v>4</v>
      </c>
      <c r="W16" s="73">
        <v>992.5</v>
      </c>
      <c r="X16" s="121">
        <f t="shared" si="2"/>
        <v>1002.7201229359029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12.273317807277772</v>
      </c>
      <c r="AI16">
        <f t="shared" si="5"/>
        <v>9.877400046010854</v>
      </c>
      <c r="AJ16">
        <f t="shared" si="6"/>
        <v>7.320600046010853</v>
      </c>
      <c r="AK16">
        <f t="shared" si="12"/>
        <v>2.518808321528371</v>
      </c>
    </row>
    <row r="17" spans="1:47" ht="12.75">
      <c r="A17" s="63">
        <v>9</v>
      </c>
      <c r="B17" s="64">
        <v>12.8</v>
      </c>
      <c r="C17" s="65">
        <v>11.8</v>
      </c>
      <c r="D17" s="65">
        <v>14.7</v>
      </c>
      <c r="E17" s="65">
        <v>4.3</v>
      </c>
      <c r="F17" s="66">
        <f t="shared" si="0"/>
        <v>9.5</v>
      </c>
      <c r="G17" s="67">
        <f t="shared" si="7"/>
        <v>88.22628502799151</v>
      </c>
      <c r="H17" s="67">
        <f t="shared" si="1"/>
        <v>10.902380825734118</v>
      </c>
      <c r="I17" s="68">
        <v>-1.8</v>
      </c>
      <c r="J17" s="66"/>
      <c r="K17" s="68"/>
      <c r="L17" s="65">
        <v>9.3</v>
      </c>
      <c r="M17" s="65">
        <v>8.9</v>
      </c>
      <c r="N17" s="65">
        <v>9.1</v>
      </c>
      <c r="O17" s="66">
        <v>9.1</v>
      </c>
      <c r="P17" s="69" t="s">
        <v>119</v>
      </c>
      <c r="Q17" s="70">
        <v>27</v>
      </c>
      <c r="R17" s="67">
        <v>1.6</v>
      </c>
      <c r="S17" s="67">
        <v>75.3</v>
      </c>
      <c r="T17" s="67">
        <v>4.8</v>
      </c>
      <c r="U17" s="67"/>
      <c r="V17" s="71">
        <v>8</v>
      </c>
      <c r="W17" s="64">
        <v>997.2</v>
      </c>
      <c r="X17" s="121">
        <f t="shared" si="2"/>
        <v>1007.367374007057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14.77491028826301</v>
      </c>
      <c r="AI17">
        <f t="shared" si="5"/>
        <v>13.834354463552966</v>
      </c>
      <c r="AJ17">
        <f t="shared" si="6"/>
        <v>13.035354463552967</v>
      </c>
      <c r="AK17">
        <f t="shared" si="12"/>
        <v>10.902380825734118</v>
      </c>
      <c r="AU17">
        <f aca="true" t="shared" si="13" ref="AU17:AU47">W9*(10^(85/(18429.1+(67.53*B9)+(0.003*31)))-1)</f>
        <v>10.342883800242564</v>
      </c>
    </row>
    <row r="18" spans="1:47" ht="12.75">
      <c r="A18" s="72">
        <v>10</v>
      </c>
      <c r="B18" s="73">
        <v>11.2</v>
      </c>
      <c r="C18" s="74">
        <v>10.2</v>
      </c>
      <c r="D18" s="74">
        <v>12.8</v>
      </c>
      <c r="E18" s="74">
        <v>9.5</v>
      </c>
      <c r="F18" s="75">
        <f t="shared" si="0"/>
        <v>11.15</v>
      </c>
      <c r="G18" s="67">
        <f t="shared" si="7"/>
        <v>87.54547151136491</v>
      </c>
      <c r="H18" s="76">
        <f t="shared" si="1"/>
        <v>9.21138062284885</v>
      </c>
      <c r="I18" s="77">
        <v>6.8</v>
      </c>
      <c r="J18" s="75"/>
      <c r="K18" s="77"/>
      <c r="L18" s="74">
        <v>10</v>
      </c>
      <c r="M18" s="74">
        <v>9.7</v>
      </c>
      <c r="N18" s="74">
        <v>9.5</v>
      </c>
      <c r="O18" s="75">
        <v>9.1</v>
      </c>
      <c r="P18" s="78" t="s">
        <v>120</v>
      </c>
      <c r="Q18" s="79">
        <v>18</v>
      </c>
      <c r="R18" s="76">
        <v>1.4</v>
      </c>
      <c r="S18" s="76">
        <v>44.3</v>
      </c>
      <c r="T18" s="76">
        <v>3.6</v>
      </c>
      <c r="U18" s="76"/>
      <c r="V18" s="80">
        <v>8</v>
      </c>
      <c r="W18" s="73">
        <v>991.6</v>
      </c>
      <c r="X18" s="121">
        <f t="shared" si="2"/>
        <v>1001.7675062613735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13.295654505920231</v>
      </c>
      <c r="AI18">
        <f t="shared" si="5"/>
        <v>12.4387434277299</v>
      </c>
      <c r="AJ18">
        <f t="shared" si="6"/>
        <v>11.6397434277299</v>
      </c>
      <c r="AK18">
        <f t="shared" si="12"/>
        <v>9.21138062284885</v>
      </c>
      <c r="AU18">
        <f t="shared" si="13"/>
        <v>10.48607301261072</v>
      </c>
    </row>
    <row r="19" spans="1:47" ht="12.75">
      <c r="A19" s="63">
        <v>11</v>
      </c>
      <c r="B19" s="64">
        <v>7.8</v>
      </c>
      <c r="C19" s="65">
        <v>6.7</v>
      </c>
      <c r="D19" s="65">
        <v>14.3</v>
      </c>
      <c r="E19" s="65">
        <v>6</v>
      </c>
      <c r="F19" s="66">
        <f t="shared" si="0"/>
        <v>10.15</v>
      </c>
      <c r="G19" s="67">
        <f t="shared" si="7"/>
        <v>84.43257261371215</v>
      </c>
      <c r="H19" s="67">
        <f t="shared" si="1"/>
        <v>5.343358264106639</v>
      </c>
      <c r="I19" s="68">
        <v>5.5</v>
      </c>
      <c r="J19" s="66"/>
      <c r="K19" s="68"/>
      <c r="L19" s="65">
        <v>9.1</v>
      </c>
      <c r="M19" s="65">
        <v>9.1</v>
      </c>
      <c r="N19" s="65">
        <v>9.7</v>
      </c>
      <c r="O19" s="66">
        <v>9.3</v>
      </c>
      <c r="P19" s="69" t="s">
        <v>126</v>
      </c>
      <c r="Q19" s="70">
        <v>9</v>
      </c>
      <c r="R19" s="67">
        <v>6.4</v>
      </c>
      <c r="S19" s="67">
        <v>61.2</v>
      </c>
      <c r="T19" s="67">
        <v>0</v>
      </c>
      <c r="U19" s="67"/>
      <c r="V19" s="71">
        <v>8</v>
      </c>
      <c r="W19" s="64">
        <v>998.6</v>
      </c>
      <c r="X19" s="121">
        <f t="shared" si="2"/>
        <v>1008.9639454990555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10.57743042767468</v>
      </c>
      <c r="AI19">
        <f t="shared" si="5"/>
        <v>9.809696626511307</v>
      </c>
      <c r="AJ19">
        <f t="shared" si="6"/>
        <v>8.930796626511308</v>
      </c>
      <c r="AK19">
        <f t="shared" si="12"/>
        <v>5.343358264106639</v>
      </c>
      <c r="AU19">
        <f t="shared" si="13"/>
        <v>10.570972717106516</v>
      </c>
    </row>
    <row r="20" spans="1:47" ht="12.75">
      <c r="A20" s="72">
        <v>12</v>
      </c>
      <c r="B20" s="73">
        <v>8.8</v>
      </c>
      <c r="C20" s="74">
        <v>8.5</v>
      </c>
      <c r="D20" s="74">
        <v>13.8</v>
      </c>
      <c r="E20" s="74">
        <v>5</v>
      </c>
      <c r="F20" s="75">
        <f t="shared" si="0"/>
        <v>9.4</v>
      </c>
      <c r="G20" s="67">
        <f t="shared" si="7"/>
        <v>95.87131070420459</v>
      </c>
      <c r="H20" s="76">
        <f t="shared" si="1"/>
        <v>8.178273150929027</v>
      </c>
      <c r="I20" s="77">
        <v>1.2</v>
      </c>
      <c r="J20" s="75"/>
      <c r="K20" s="77"/>
      <c r="L20" s="74">
        <v>9.5</v>
      </c>
      <c r="M20" s="74">
        <v>9.4</v>
      </c>
      <c r="N20" s="74">
        <v>9.7</v>
      </c>
      <c r="O20" s="75">
        <v>9.4</v>
      </c>
      <c r="P20" s="78" t="s">
        <v>127</v>
      </c>
      <c r="Q20" s="79">
        <v>10</v>
      </c>
      <c r="R20" s="76">
        <v>4</v>
      </c>
      <c r="S20" s="76">
        <v>72.2</v>
      </c>
      <c r="T20" s="76">
        <v>0</v>
      </c>
      <c r="U20" s="76"/>
      <c r="V20" s="80">
        <v>8</v>
      </c>
      <c r="W20" s="73">
        <v>1005</v>
      </c>
      <c r="X20" s="121">
        <f t="shared" si="2"/>
        <v>1015.3931509366358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11.32081514642534</v>
      </c>
      <c r="AI20">
        <f t="shared" si="5"/>
        <v>11.093113863278093</v>
      </c>
      <c r="AJ20">
        <f t="shared" si="6"/>
        <v>10.853413863278092</v>
      </c>
      <c r="AK20">
        <f t="shared" si="12"/>
        <v>8.178273150929027</v>
      </c>
      <c r="AU20">
        <f t="shared" si="13"/>
        <v>10.320985964400561</v>
      </c>
    </row>
    <row r="21" spans="1:47" ht="12.75">
      <c r="A21" s="63">
        <v>13</v>
      </c>
      <c r="B21" s="64">
        <v>10.1</v>
      </c>
      <c r="C21" s="65">
        <v>9.1</v>
      </c>
      <c r="D21" s="65">
        <v>16.3</v>
      </c>
      <c r="E21" s="65">
        <v>5</v>
      </c>
      <c r="F21" s="66">
        <f t="shared" si="0"/>
        <v>10.65</v>
      </c>
      <c r="G21" s="67">
        <f t="shared" si="7"/>
        <v>87.03308535108269</v>
      </c>
      <c r="H21" s="67">
        <f t="shared" si="1"/>
        <v>8.04248415844692</v>
      </c>
      <c r="I21" s="68">
        <v>0.3</v>
      </c>
      <c r="J21" s="66"/>
      <c r="K21" s="68"/>
      <c r="L21" s="65">
        <v>9.8</v>
      </c>
      <c r="M21" s="65">
        <v>9.5</v>
      </c>
      <c r="N21" s="65">
        <v>9.8</v>
      </c>
      <c r="O21" s="66">
        <v>9.5</v>
      </c>
      <c r="P21" s="69" t="s">
        <v>131</v>
      </c>
      <c r="Q21" s="70">
        <v>15</v>
      </c>
      <c r="R21" s="67">
        <v>7.6</v>
      </c>
      <c r="S21" s="67">
        <v>90.1</v>
      </c>
      <c r="T21" s="67">
        <v>0</v>
      </c>
      <c r="U21" s="67"/>
      <c r="V21" s="71">
        <v>8</v>
      </c>
      <c r="W21" s="64">
        <v>1002.2</v>
      </c>
      <c r="X21" s="121">
        <f t="shared" si="2"/>
        <v>1012.5163419595923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12.355786973925246</v>
      </c>
      <c r="AI21">
        <f t="shared" si="5"/>
        <v>11.552622622814317</v>
      </c>
      <c r="AJ21">
        <f t="shared" si="6"/>
        <v>10.753622622814317</v>
      </c>
      <c r="AK21">
        <f t="shared" si="12"/>
        <v>8.04248415844692</v>
      </c>
      <c r="AU21">
        <f t="shared" si="13"/>
        <v>10.58650440355698</v>
      </c>
    </row>
    <row r="22" spans="1:47" ht="12.75">
      <c r="A22" s="72">
        <v>14</v>
      </c>
      <c r="B22" s="73">
        <v>10.6</v>
      </c>
      <c r="C22" s="74">
        <v>9.2</v>
      </c>
      <c r="D22" s="74">
        <v>17.3</v>
      </c>
      <c r="E22" s="74">
        <v>3.4</v>
      </c>
      <c r="F22" s="75">
        <f t="shared" si="0"/>
        <v>10.35</v>
      </c>
      <c r="G22" s="67">
        <f t="shared" si="7"/>
        <v>82.28423326344544</v>
      </c>
      <c r="H22" s="76">
        <f t="shared" si="1"/>
        <v>7.709344441674326</v>
      </c>
      <c r="I22" s="77">
        <v>-1.3</v>
      </c>
      <c r="J22" s="75"/>
      <c r="K22" s="77"/>
      <c r="L22" s="74">
        <v>8.9</v>
      </c>
      <c r="M22" s="74">
        <v>9.1</v>
      </c>
      <c r="N22" s="74">
        <v>9.9</v>
      </c>
      <c r="O22" s="75">
        <v>9.6</v>
      </c>
      <c r="P22" s="78" t="s">
        <v>130</v>
      </c>
      <c r="Q22" s="79">
        <v>15</v>
      </c>
      <c r="R22" s="76">
        <v>6.6</v>
      </c>
      <c r="S22" s="76">
        <v>78.2</v>
      </c>
      <c r="T22" s="76">
        <v>4</v>
      </c>
      <c r="U22" s="76"/>
      <c r="V22" s="80">
        <v>8</v>
      </c>
      <c r="W22" s="73">
        <v>1000.1</v>
      </c>
      <c r="X22" s="121">
        <f t="shared" si="2"/>
        <v>1010.3764759957063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12.775491423705457</v>
      </c>
      <c r="AI22">
        <f t="shared" si="5"/>
        <v>11.630815163633265</v>
      </c>
      <c r="AJ22">
        <f t="shared" si="6"/>
        <v>10.512215163633265</v>
      </c>
      <c r="AK22">
        <f t="shared" si="12"/>
        <v>7.709344441674326</v>
      </c>
      <c r="AU22">
        <f t="shared" si="13"/>
        <v>10.333933641478964</v>
      </c>
    </row>
    <row r="23" spans="1:47" ht="12.75">
      <c r="A23" s="63">
        <v>15</v>
      </c>
      <c r="B23" s="64">
        <v>8.5</v>
      </c>
      <c r="C23" s="65">
        <v>8</v>
      </c>
      <c r="D23" s="65">
        <v>16.5</v>
      </c>
      <c r="E23" s="65">
        <v>7.5</v>
      </c>
      <c r="F23" s="66">
        <f t="shared" si="0"/>
        <v>12</v>
      </c>
      <c r="G23" s="67">
        <f t="shared" si="7"/>
        <v>93.0583390977612</v>
      </c>
      <c r="H23" s="67">
        <f t="shared" si="1"/>
        <v>7.44357875455782</v>
      </c>
      <c r="I23" s="68">
        <v>7.4</v>
      </c>
      <c r="J23" s="66"/>
      <c r="K23" s="68"/>
      <c r="L23" s="65">
        <v>9.8</v>
      </c>
      <c r="M23" s="65">
        <v>9.9</v>
      </c>
      <c r="N23" s="65">
        <v>10.1</v>
      </c>
      <c r="O23" s="66">
        <v>0.7</v>
      </c>
      <c r="P23" s="69" t="s">
        <v>132</v>
      </c>
      <c r="Q23" s="70">
        <v>30</v>
      </c>
      <c r="R23" s="67">
        <v>3</v>
      </c>
      <c r="S23" s="67">
        <v>66.7</v>
      </c>
      <c r="T23" s="67">
        <v>0.4</v>
      </c>
      <c r="U23" s="67"/>
      <c r="V23" s="71">
        <v>8</v>
      </c>
      <c r="W23" s="64">
        <v>998.8</v>
      </c>
      <c r="X23" s="121">
        <f t="shared" si="2"/>
        <v>1009.1401024039842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11.093113863278093</v>
      </c>
      <c r="AI23">
        <f t="shared" si="5"/>
        <v>10.722567515390086</v>
      </c>
      <c r="AJ23">
        <f t="shared" si="6"/>
        <v>10.323067515390086</v>
      </c>
      <c r="AK23">
        <f t="shared" si="12"/>
        <v>7.44357875455782</v>
      </c>
      <c r="AU23">
        <f t="shared" si="13"/>
        <v>10.25307446577178</v>
      </c>
    </row>
    <row r="24" spans="1:47" ht="12.75">
      <c r="A24" s="72">
        <v>16</v>
      </c>
      <c r="B24" s="73">
        <v>9.1</v>
      </c>
      <c r="C24" s="74">
        <v>8.5</v>
      </c>
      <c r="D24" s="74">
        <v>9.8</v>
      </c>
      <c r="E24" s="74">
        <v>8.5</v>
      </c>
      <c r="F24" s="75">
        <f t="shared" si="0"/>
        <v>9.15</v>
      </c>
      <c r="G24" s="67">
        <f t="shared" si="7"/>
        <v>91.87276525693784</v>
      </c>
      <c r="H24" s="76">
        <f t="shared" si="1"/>
        <v>7.850224476998639</v>
      </c>
      <c r="I24" s="77">
        <v>7</v>
      </c>
      <c r="J24" s="75"/>
      <c r="K24" s="77"/>
      <c r="L24" s="74">
        <v>10</v>
      </c>
      <c r="M24" s="74">
        <v>10</v>
      </c>
      <c r="N24" s="74">
        <v>10.1</v>
      </c>
      <c r="O24" s="75">
        <v>9.7</v>
      </c>
      <c r="P24" s="78" t="s">
        <v>108</v>
      </c>
      <c r="Q24" s="79">
        <v>31</v>
      </c>
      <c r="R24" s="76">
        <v>0</v>
      </c>
      <c r="S24" s="76">
        <v>16.7</v>
      </c>
      <c r="T24" s="76">
        <v>1.2</v>
      </c>
      <c r="U24" s="76"/>
      <c r="V24" s="80">
        <v>8</v>
      </c>
      <c r="W24" s="73">
        <v>999.8</v>
      </c>
      <c r="X24" s="121">
        <f t="shared" si="2"/>
        <v>1010.1283196234068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11.552622622814317</v>
      </c>
      <c r="AI24">
        <f t="shared" si="5"/>
        <v>11.093113863278093</v>
      </c>
      <c r="AJ24">
        <f t="shared" si="6"/>
        <v>10.613713863278093</v>
      </c>
      <c r="AK24">
        <f t="shared" si="12"/>
        <v>7.850224476998639</v>
      </c>
      <c r="AU24">
        <f t="shared" si="13"/>
        <v>10.220122935902875</v>
      </c>
    </row>
    <row r="25" spans="1:47" ht="12.75">
      <c r="A25" s="63">
        <v>17</v>
      </c>
      <c r="B25" s="64">
        <v>8.5</v>
      </c>
      <c r="C25" s="65">
        <v>7.8</v>
      </c>
      <c r="D25" s="65">
        <v>15.5</v>
      </c>
      <c r="E25" s="65">
        <v>7.2</v>
      </c>
      <c r="F25" s="66">
        <f t="shared" si="0"/>
        <v>11.35</v>
      </c>
      <c r="G25" s="67">
        <f t="shared" si="7"/>
        <v>90.30945279339494</v>
      </c>
      <c r="H25" s="67">
        <f t="shared" si="1"/>
        <v>7.005944115667464</v>
      </c>
      <c r="I25" s="68">
        <v>7.2</v>
      </c>
      <c r="J25" s="66"/>
      <c r="K25" s="68"/>
      <c r="L25" s="65">
        <v>9.2</v>
      </c>
      <c r="M25" s="65">
        <v>9</v>
      </c>
      <c r="N25" s="65">
        <v>9.9</v>
      </c>
      <c r="O25" s="66">
        <v>9.7</v>
      </c>
      <c r="P25" s="69" t="s">
        <v>136</v>
      </c>
      <c r="Q25" s="70">
        <v>25</v>
      </c>
      <c r="R25" s="67">
        <v>3.5</v>
      </c>
      <c r="S25" s="67">
        <v>74.5</v>
      </c>
      <c r="T25" s="67">
        <v>0</v>
      </c>
      <c r="U25" s="67"/>
      <c r="V25" s="71">
        <v>8</v>
      </c>
      <c r="W25" s="64">
        <v>1001.2</v>
      </c>
      <c r="X25" s="121">
        <f t="shared" si="2"/>
        <v>1011.5649484650271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11.093113863278093</v>
      </c>
      <c r="AI25">
        <f t="shared" si="5"/>
        <v>10.57743042767468</v>
      </c>
      <c r="AJ25">
        <f t="shared" si="6"/>
        <v>10.018130427674679</v>
      </c>
      <c r="AK25">
        <f t="shared" si="12"/>
        <v>7.005944115667464</v>
      </c>
      <c r="AU25">
        <f t="shared" si="13"/>
        <v>10.167374007057013</v>
      </c>
    </row>
    <row r="26" spans="1:47" ht="12.75">
      <c r="A26" s="72">
        <v>18</v>
      </c>
      <c r="B26" s="73">
        <v>7.7</v>
      </c>
      <c r="C26" s="74">
        <v>6.1</v>
      </c>
      <c r="D26" s="74">
        <v>14.6</v>
      </c>
      <c r="E26" s="74">
        <v>4.1</v>
      </c>
      <c r="F26" s="75">
        <f t="shared" si="0"/>
        <v>9.35</v>
      </c>
      <c r="G26" s="67">
        <f t="shared" si="7"/>
        <v>77.42221992244474</v>
      </c>
      <c r="H26" s="76">
        <f t="shared" si="1"/>
        <v>4.006789972500552</v>
      </c>
      <c r="I26" s="77">
        <v>1.3</v>
      </c>
      <c r="J26" s="75"/>
      <c r="K26" s="77"/>
      <c r="L26" s="74">
        <v>8.2</v>
      </c>
      <c r="M26" s="74">
        <v>8.7</v>
      </c>
      <c r="N26" s="74">
        <v>9.8</v>
      </c>
      <c r="O26" s="75">
        <v>9.8</v>
      </c>
      <c r="P26" s="78" t="s">
        <v>136</v>
      </c>
      <c r="Q26" s="79">
        <v>21</v>
      </c>
      <c r="R26" s="76">
        <v>7.6</v>
      </c>
      <c r="S26" s="76">
        <v>90.2</v>
      </c>
      <c r="T26" s="76">
        <v>0</v>
      </c>
      <c r="U26" s="76"/>
      <c r="V26" s="80">
        <v>7</v>
      </c>
      <c r="W26" s="73">
        <v>1010.3</v>
      </c>
      <c r="X26" s="121">
        <f t="shared" si="2"/>
        <v>1020.7891297101776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10.5055132003167</v>
      </c>
      <c r="AI26">
        <f t="shared" si="5"/>
        <v>9.41200153393066</v>
      </c>
      <c r="AJ26">
        <f t="shared" si="6"/>
        <v>8.133601533930658</v>
      </c>
      <c r="AK26">
        <f t="shared" si="12"/>
        <v>4.006789972500552</v>
      </c>
      <c r="AU26">
        <f t="shared" si="13"/>
        <v>10.167506261373443</v>
      </c>
    </row>
    <row r="27" spans="1:47" ht="12.75">
      <c r="A27" s="63">
        <v>19</v>
      </c>
      <c r="B27" s="64">
        <v>7.5</v>
      </c>
      <c r="C27" s="65">
        <v>5.9</v>
      </c>
      <c r="D27" s="65">
        <v>15.9</v>
      </c>
      <c r="E27" s="65">
        <v>5.3</v>
      </c>
      <c r="F27" s="66">
        <f t="shared" si="0"/>
        <v>10.6</v>
      </c>
      <c r="G27" s="67">
        <f t="shared" si="7"/>
        <v>77.23880028582772</v>
      </c>
      <c r="H27" s="67">
        <f t="shared" si="1"/>
        <v>3.7790697289688944</v>
      </c>
      <c r="I27" s="68">
        <v>3.4</v>
      </c>
      <c r="J27" s="66"/>
      <c r="K27" s="68"/>
      <c r="L27" s="65">
        <v>8.8</v>
      </c>
      <c r="M27" s="65">
        <v>9</v>
      </c>
      <c r="N27" s="65">
        <v>9.7</v>
      </c>
      <c r="O27" s="66">
        <v>9.7</v>
      </c>
      <c r="P27" s="69" t="s">
        <v>108</v>
      </c>
      <c r="Q27" s="70">
        <v>12</v>
      </c>
      <c r="R27" s="67">
        <v>8.7</v>
      </c>
      <c r="S27" s="67">
        <v>72.2</v>
      </c>
      <c r="T27" s="67">
        <v>0</v>
      </c>
      <c r="U27" s="67"/>
      <c r="V27" s="71">
        <v>5</v>
      </c>
      <c r="W27" s="64">
        <v>1016.2</v>
      </c>
      <c r="X27" s="121">
        <f t="shared" si="2"/>
        <v>1026.7579487436324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10.362970252792357</v>
      </c>
      <c r="AI27">
        <f t="shared" si="5"/>
        <v>9.282633897234025</v>
      </c>
      <c r="AJ27">
        <f t="shared" si="6"/>
        <v>8.004233897234025</v>
      </c>
      <c r="AK27">
        <f t="shared" si="12"/>
        <v>3.7790697289688944</v>
      </c>
      <c r="AU27">
        <f t="shared" si="13"/>
        <v>10.36394549905554</v>
      </c>
    </row>
    <row r="28" spans="1:47" ht="12.75">
      <c r="A28" s="72">
        <v>20</v>
      </c>
      <c r="B28" s="73">
        <v>9.6</v>
      </c>
      <c r="C28" s="74">
        <v>9.1</v>
      </c>
      <c r="D28" s="74">
        <v>19.3</v>
      </c>
      <c r="E28" s="74">
        <v>-0.2</v>
      </c>
      <c r="F28" s="75">
        <f t="shared" si="0"/>
        <v>9.55</v>
      </c>
      <c r="G28" s="67">
        <f t="shared" si="7"/>
        <v>93.34512108119357</v>
      </c>
      <c r="H28" s="76">
        <f t="shared" si="1"/>
        <v>8.579585052980118</v>
      </c>
      <c r="I28" s="77">
        <v>-1.8</v>
      </c>
      <c r="J28" s="75"/>
      <c r="K28" s="77"/>
      <c r="L28" s="74">
        <v>7.6</v>
      </c>
      <c r="M28" s="74">
        <v>8.7</v>
      </c>
      <c r="N28" s="74">
        <v>9.8</v>
      </c>
      <c r="O28" s="75">
        <v>9.8</v>
      </c>
      <c r="P28" s="78" t="s">
        <v>140</v>
      </c>
      <c r="Q28" s="79">
        <v>9</v>
      </c>
      <c r="R28" s="76">
        <v>10.2</v>
      </c>
      <c r="S28" s="76">
        <v>70</v>
      </c>
      <c r="T28" s="76">
        <v>0</v>
      </c>
      <c r="U28" s="76"/>
      <c r="V28" s="80">
        <v>0</v>
      </c>
      <c r="W28" s="73">
        <v>1018.2</v>
      </c>
      <c r="X28" s="121">
        <f t="shared" si="2"/>
        <v>1028.6996866775896</v>
      </c>
      <c r="Y28" s="127">
        <v>0</v>
      </c>
      <c r="Z28" s="134">
        <v>0</v>
      </c>
      <c r="AA28" s="127">
        <v>0</v>
      </c>
      <c r="AB28">
        <f t="shared" si="8"/>
        <v>20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20</v>
      </c>
      <c r="AH28">
        <f t="shared" si="11"/>
        <v>11.948265205112428</v>
      </c>
      <c r="AI28">
        <f t="shared" si="5"/>
        <v>11.552622622814317</v>
      </c>
      <c r="AJ28">
        <f t="shared" si="6"/>
        <v>11.153122622814317</v>
      </c>
      <c r="AK28">
        <f t="shared" si="12"/>
        <v>8.579585052980118</v>
      </c>
      <c r="AU28">
        <f t="shared" si="13"/>
        <v>10.3931509366358</v>
      </c>
    </row>
    <row r="29" spans="1:47" ht="12.75">
      <c r="A29" s="63">
        <v>21</v>
      </c>
      <c r="B29" s="64">
        <v>11</v>
      </c>
      <c r="C29" s="65">
        <v>9.2</v>
      </c>
      <c r="D29" s="65">
        <v>18.2</v>
      </c>
      <c r="E29" s="65">
        <v>1.4</v>
      </c>
      <c r="F29" s="66">
        <f t="shared" si="0"/>
        <v>9.799999999999999</v>
      </c>
      <c r="G29" s="67">
        <f t="shared" si="7"/>
        <v>77.68622725486011</v>
      </c>
      <c r="H29" s="67">
        <f t="shared" si="1"/>
        <v>7.257771969773165</v>
      </c>
      <c r="I29" s="68">
        <v>-0.9</v>
      </c>
      <c r="J29" s="66"/>
      <c r="K29" s="68"/>
      <c r="L29" s="65">
        <v>8.3</v>
      </c>
      <c r="M29" s="65">
        <v>9.1</v>
      </c>
      <c r="N29" s="65">
        <v>10</v>
      </c>
      <c r="O29" s="66">
        <v>9.8</v>
      </c>
      <c r="P29" s="69" t="s">
        <v>143</v>
      </c>
      <c r="Q29" s="70">
        <v>22</v>
      </c>
      <c r="R29" s="67">
        <v>8.4</v>
      </c>
      <c r="S29" s="67">
        <v>87.7</v>
      </c>
      <c r="T29" s="67">
        <v>0</v>
      </c>
      <c r="U29" s="67"/>
      <c r="V29" s="71">
        <v>1</v>
      </c>
      <c r="W29" s="64">
        <v>1017.6</v>
      </c>
      <c r="X29" s="121">
        <f t="shared" si="2"/>
        <v>1028.0414888496584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13.120234466007751</v>
      </c>
      <c r="AI29">
        <f t="shared" si="5"/>
        <v>11.630815163633265</v>
      </c>
      <c r="AJ29">
        <f t="shared" si="6"/>
        <v>10.192615163633265</v>
      </c>
      <c r="AK29">
        <f t="shared" si="12"/>
        <v>7.257771969773165</v>
      </c>
      <c r="AU29">
        <f t="shared" si="13"/>
        <v>10.316341959592226</v>
      </c>
    </row>
    <row r="30" spans="1:47" ht="12.75">
      <c r="A30" s="72">
        <v>22</v>
      </c>
      <c r="B30" s="73">
        <v>10</v>
      </c>
      <c r="C30" s="74">
        <v>9.5</v>
      </c>
      <c r="D30" s="74">
        <v>18.2</v>
      </c>
      <c r="E30" s="74">
        <v>1.9</v>
      </c>
      <c r="F30" s="75">
        <f t="shared" si="0"/>
        <v>10.049999999999999</v>
      </c>
      <c r="G30" s="67">
        <f t="shared" si="7"/>
        <v>93.44413740647649</v>
      </c>
      <c r="H30" s="76">
        <f t="shared" si="1"/>
        <v>8.992001315917038</v>
      </c>
      <c r="I30" s="77">
        <v>-1.8</v>
      </c>
      <c r="J30" s="75"/>
      <c r="K30" s="77"/>
      <c r="L30" s="74">
        <v>8.5</v>
      </c>
      <c r="M30" s="74">
        <v>9.4</v>
      </c>
      <c r="N30" s="74">
        <v>10.3</v>
      </c>
      <c r="O30" s="75">
        <v>9.9</v>
      </c>
      <c r="P30" s="78" t="s">
        <v>140</v>
      </c>
      <c r="Q30" s="79">
        <v>17</v>
      </c>
      <c r="R30" s="76">
        <v>8.5</v>
      </c>
      <c r="S30" s="76">
        <v>79.2</v>
      </c>
      <c r="T30" s="76">
        <v>0</v>
      </c>
      <c r="U30" s="76"/>
      <c r="V30" s="80">
        <v>0</v>
      </c>
      <c r="W30" s="73">
        <v>1018.1</v>
      </c>
      <c r="X30" s="121">
        <f t="shared" si="2"/>
        <v>1028.5837351748542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12.273317807277772</v>
      </c>
      <c r="AI30">
        <f t="shared" si="5"/>
        <v>11.868195956166188</v>
      </c>
      <c r="AJ30">
        <f t="shared" si="6"/>
        <v>11.468695956166188</v>
      </c>
      <c r="AK30">
        <f t="shared" si="12"/>
        <v>8.992001315917038</v>
      </c>
      <c r="AU30">
        <f t="shared" si="13"/>
        <v>10.276475995706233</v>
      </c>
    </row>
    <row r="31" spans="1:47" ht="12.75">
      <c r="A31" s="63">
        <v>23</v>
      </c>
      <c r="B31" s="64">
        <v>12.4</v>
      </c>
      <c r="C31" s="65">
        <v>11.1</v>
      </c>
      <c r="D31" s="65">
        <v>18.1</v>
      </c>
      <c r="E31" s="65">
        <v>6.9</v>
      </c>
      <c r="F31" s="66">
        <f t="shared" si="0"/>
        <v>12.5</v>
      </c>
      <c r="G31" s="67">
        <f t="shared" si="7"/>
        <v>84.55294381423018</v>
      </c>
      <c r="H31" s="67">
        <f t="shared" si="1"/>
        <v>9.87264196767337</v>
      </c>
      <c r="I31" s="68">
        <v>2</v>
      </c>
      <c r="J31" s="66"/>
      <c r="K31" s="68"/>
      <c r="L31" s="65">
        <v>9.9</v>
      </c>
      <c r="M31" s="65">
        <v>10.1</v>
      </c>
      <c r="N31" s="65">
        <v>10.4</v>
      </c>
      <c r="O31" s="66">
        <v>10</v>
      </c>
      <c r="P31" s="69" t="s">
        <v>120</v>
      </c>
      <c r="Q31" s="70">
        <v>22</v>
      </c>
      <c r="R31" s="67">
        <v>6.6</v>
      </c>
      <c r="S31" s="67">
        <v>76.2</v>
      </c>
      <c r="T31" s="67">
        <v>0</v>
      </c>
      <c r="U31" s="67"/>
      <c r="V31" s="71">
        <v>6</v>
      </c>
      <c r="W31" s="64">
        <v>1012.2</v>
      </c>
      <c r="X31" s="121">
        <f t="shared" si="2"/>
        <v>1022.5348556898416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14.392152154059962</v>
      </c>
      <c r="AI31">
        <f t="shared" si="5"/>
        <v>13.207688324480838</v>
      </c>
      <c r="AJ31">
        <f t="shared" si="6"/>
        <v>12.168988324480837</v>
      </c>
      <c r="AK31">
        <f t="shared" si="12"/>
        <v>9.87264196767337</v>
      </c>
      <c r="AU31">
        <f t="shared" si="13"/>
        <v>10.340102403984192</v>
      </c>
    </row>
    <row r="32" spans="1:47" ht="12.75">
      <c r="A32" s="72">
        <v>24</v>
      </c>
      <c r="B32" s="73">
        <v>15</v>
      </c>
      <c r="C32" s="74">
        <v>11.5</v>
      </c>
      <c r="D32" s="74">
        <v>18.3</v>
      </c>
      <c r="E32" s="74">
        <v>8.1</v>
      </c>
      <c r="F32" s="75">
        <f t="shared" si="0"/>
        <v>13.2</v>
      </c>
      <c r="G32" s="67">
        <f t="shared" si="7"/>
        <v>63.16584810243282</v>
      </c>
      <c r="H32" s="76">
        <f t="shared" si="1"/>
        <v>8.059594932930397</v>
      </c>
      <c r="I32" s="77">
        <v>5.2</v>
      </c>
      <c r="J32" s="75"/>
      <c r="K32" s="77"/>
      <c r="L32" s="74">
        <v>10.6</v>
      </c>
      <c r="M32" s="74">
        <v>10.9</v>
      </c>
      <c r="N32" s="74">
        <v>10.9</v>
      </c>
      <c r="O32" s="75">
        <v>10.1</v>
      </c>
      <c r="P32" s="78" t="s">
        <v>147</v>
      </c>
      <c r="Q32" s="79">
        <v>26</v>
      </c>
      <c r="R32" s="76">
        <v>7.2</v>
      </c>
      <c r="S32" s="76">
        <v>81.1</v>
      </c>
      <c r="T32" s="76">
        <v>0.5</v>
      </c>
      <c r="U32" s="76"/>
      <c r="V32" s="80">
        <v>7</v>
      </c>
      <c r="W32" s="73">
        <v>1005.7</v>
      </c>
      <c r="X32" s="121">
        <f t="shared" si="2"/>
        <v>1015.8752886553777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17.04426199146042</v>
      </c>
      <c r="AI32">
        <f t="shared" si="5"/>
        <v>13.56265263970658</v>
      </c>
      <c r="AJ32">
        <f t="shared" si="6"/>
        <v>10.76615263970658</v>
      </c>
      <c r="AK32">
        <f t="shared" si="12"/>
        <v>8.059594932930397</v>
      </c>
      <c r="AU32">
        <f t="shared" si="13"/>
        <v>10.328319623406896</v>
      </c>
    </row>
    <row r="33" spans="1:47" ht="12.75">
      <c r="A33" s="63">
        <v>25</v>
      </c>
      <c r="B33" s="64">
        <v>10</v>
      </c>
      <c r="C33" s="65">
        <v>9</v>
      </c>
      <c r="D33" s="65">
        <v>16.3</v>
      </c>
      <c r="E33" s="65">
        <v>7.8</v>
      </c>
      <c r="F33" s="66">
        <f t="shared" si="0"/>
        <v>12.05</v>
      </c>
      <c r="G33" s="67">
        <f t="shared" si="7"/>
        <v>86.98457503581925</v>
      </c>
      <c r="H33" s="67">
        <f t="shared" si="1"/>
        <v>7.935944206365139</v>
      </c>
      <c r="I33" s="68">
        <v>3.9</v>
      </c>
      <c r="J33" s="66"/>
      <c r="K33" s="68"/>
      <c r="L33" s="65">
        <v>11</v>
      </c>
      <c r="M33" s="65">
        <v>11</v>
      </c>
      <c r="N33" s="65">
        <v>11.1</v>
      </c>
      <c r="O33" s="66">
        <v>10.4</v>
      </c>
      <c r="P33" s="69" t="s">
        <v>130</v>
      </c>
      <c r="Q33" s="70">
        <v>25</v>
      </c>
      <c r="R33" s="67">
        <v>5.5</v>
      </c>
      <c r="S33" s="67">
        <v>108</v>
      </c>
      <c r="T33" s="67">
        <v>0.2</v>
      </c>
      <c r="U33" s="67"/>
      <c r="V33" s="71">
        <v>7</v>
      </c>
      <c r="W33" s="64">
        <v>995</v>
      </c>
      <c r="X33" s="121">
        <f t="shared" si="2"/>
        <v>1005.2458663186129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12.273317807277772</v>
      </c>
      <c r="AI33">
        <f t="shared" si="5"/>
        <v>11.474893337456098</v>
      </c>
      <c r="AJ33">
        <f t="shared" si="6"/>
        <v>10.675893337456099</v>
      </c>
      <c r="AK33">
        <f t="shared" si="12"/>
        <v>7.935944206365139</v>
      </c>
      <c r="AU33">
        <f t="shared" si="13"/>
        <v>10.364948465027007</v>
      </c>
    </row>
    <row r="34" spans="1:47" ht="12.75">
      <c r="A34" s="72">
        <v>26</v>
      </c>
      <c r="B34" s="73">
        <v>11.6</v>
      </c>
      <c r="C34" s="74">
        <v>9.9</v>
      </c>
      <c r="D34" s="74">
        <v>17.5</v>
      </c>
      <c r="E34" s="74">
        <v>1.8</v>
      </c>
      <c r="F34" s="75">
        <f t="shared" si="0"/>
        <v>9.65</v>
      </c>
      <c r="G34" s="67">
        <f t="shared" si="7"/>
        <v>79.34722352516178</v>
      </c>
      <c r="H34" s="76">
        <f t="shared" si="1"/>
        <v>8.150630581839856</v>
      </c>
      <c r="I34" s="77">
        <v>-2.4</v>
      </c>
      <c r="J34" s="75"/>
      <c r="K34" s="77"/>
      <c r="L34" s="74">
        <v>8.9</v>
      </c>
      <c r="M34" s="74">
        <v>9.8</v>
      </c>
      <c r="N34" s="74">
        <v>11</v>
      </c>
      <c r="O34" s="75">
        <v>10.5</v>
      </c>
      <c r="P34" s="78" t="s">
        <v>130</v>
      </c>
      <c r="Q34" s="79">
        <v>20</v>
      </c>
      <c r="R34" s="76">
        <v>6.9</v>
      </c>
      <c r="S34" s="76">
        <v>90.7</v>
      </c>
      <c r="T34" s="76">
        <v>4.8</v>
      </c>
      <c r="U34" s="76"/>
      <c r="V34" s="80">
        <v>0</v>
      </c>
      <c r="W34" s="73">
        <v>999.3</v>
      </c>
      <c r="X34" s="121">
        <f t="shared" si="2"/>
        <v>1009.5319796848004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13.652693816685344</v>
      </c>
      <c r="AI34">
        <f t="shared" si="5"/>
        <v>12.191333479931261</v>
      </c>
      <c r="AJ34">
        <f t="shared" si="6"/>
        <v>10.833033479931261</v>
      </c>
      <c r="AK34">
        <f t="shared" si="12"/>
        <v>8.150630581839856</v>
      </c>
      <c r="AU34">
        <f t="shared" si="13"/>
        <v>10.489129710177677</v>
      </c>
    </row>
    <row r="35" spans="1:47" ht="12.75">
      <c r="A35" s="63">
        <v>27</v>
      </c>
      <c r="B35" s="64">
        <v>8.4</v>
      </c>
      <c r="C35" s="65">
        <v>8.1</v>
      </c>
      <c r="D35" s="65">
        <v>10</v>
      </c>
      <c r="E35" s="65">
        <v>5.2</v>
      </c>
      <c r="F35" s="66">
        <f t="shared" si="0"/>
        <v>7.6</v>
      </c>
      <c r="G35" s="67">
        <f t="shared" si="7"/>
        <v>95.80669416438029</v>
      </c>
      <c r="H35" s="67">
        <f t="shared" si="1"/>
        <v>7.770391652229757</v>
      </c>
      <c r="I35" s="68">
        <v>1</v>
      </c>
      <c r="J35" s="66"/>
      <c r="K35" s="68"/>
      <c r="L35" s="65">
        <v>9.8</v>
      </c>
      <c r="M35" s="65">
        <v>10.2</v>
      </c>
      <c r="N35" s="65">
        <v>11</v>
      </c>
      <c r="O35" s="66">
        <v>10.5</v>
      </c>
      <c r="P35" s="69" t="s">
        <v>151</v>
      </c>
      <c r="Q35" s="70">
        <v>20</v>
      </c>
      <c r="R35" s="67">
        <v>1.9</v>
      </c>
      <c r="S35" s="67">
        <v>59.8</v>
      </c>
      <c r="T35" s="67">
        <v>13.8</v>
      </c>
      <c r="U35" s="67"/>
      <c r="V35" s="71">
        <v>8</v>
      </c>
      <c r="W35" s="64">
        <v>984</v>
      </c>
      <c r="X35" s="121">
        <f t="shared" si="2"/>
        <v>994.190525025687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27</v>
      </c>
      <c r="AF35">
        <f t="shared" si="4"/>
        <v>0</v>
      </c>
      <c r="AH35">
        <f t="shared" si="11"/>
        <v>11.018115118398828</v>
      </c>
      <c r="AI35">
        <f t="shared" si="5"/>
        <v>10.795791854163713</v>
      </c>
      <c r="AJ35">
        <f t="shared" si="6"/>
        <v>10.556091854163713</v>
      </c>
      <c r="AK35">
        <f t="shared" si="12"/>
        <v>7.770391652229757</v>
      </c>
      <c r="AU35">
        <f t="shared" si="13"/>
        <v>10.557948743632352</v>
      </c>
    </row>
    <row r="36" spans="1:47" ht="12.75">
      <c r="A36" s="72">
        <v>28</v>
      </c>
      <c r="B36" s="73">
        <v>8.1</v>
      </c>
      <c r="C36" s="74">
        <v>7.6</v>
      </c>
      <c r="D36" s="74">
        <v>13.8</v>
      </c>
      <c r="E36" s="74">
        <v>5.3</v>
      </c>
      <c r="F36" s="75">
        <f t="shared" si="0"/>
        <v>9.55</v>
      </c>
      <c r="G36" s="67">
        <f t="shared" si="7"/>
        <v>92.94850576518463</v>
      </c>
      <c r="H36" s="76">
        <f t="shared" si="1"/>
        <v>7.029772932729925</v>
      </c>
      <c r="I36" s="77">
        <v>5.1</v>
      </c>
      <c r="J36" s="75"/>
      <c r="K36" s="77"/>
      <c r="L36" s="74">
        <v>9.3</v>
      </c>
      <c r="M36" s="74">
        <v>9.7</v>
      </c>
      <c r="N36" s="74">
        <v>10.6</v>
      </c>
      <c r="O36" s="75">
        <v>10.6</v>
      </c>
      <c r="P36" s="78" t="s">
        <v>153</v>
      </c>
      <c r="Q36" s="79">
        <v>14</v>
      </c>
      <c r="R36" s="76">
        <v>6.5</v>
      </c>
      <c r="S36" s="76">
        <v>113</v>
      </c>
      <c r="T36" s="76">
        <v>2.9</v>
      </c>
      <c r="U36" s="76"/>
      <c r="V36" s="80">
        <v>4</v>
      </c>
      <c r="W36" s="73">
        <v>990.2</v>
      </c>
      <c r="X36" s="121">
        <f t="shared" si="2"/>
        <v>1000.4657381404468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10.795791854163713</v>
      </c>
      <c r="AI36">
        <f t="shared" si="5"/>
        <v>10.434027213964692</v>
      </c>
      <c r="AJ36">
        <f t="shared" si="6"/>
        <v>10.034527213964692</v>
      </c>
      <c r="AK36">
        <f t="shared" si="12"/>
        <v>7.029772932729925</v>
      </c>
      <c r="AU36">
        <f t="shared" si="13"/>
        <v>10.499686677589676</v>
      </c>
    </row>
    <row r="37" spans="1:47" ht="12.75">
      <c r="A37" s="63">
        <v>29</v>
      </c>
      <c r="B37" s="64">
        <v>10.2</v>
      </c>
      <c r="C37" s="65">
        <v>9.6</v>
      </c>
      <c r="D37" s="65">
        <v>17.1</v>
      </c>
      <c r="E37" s="65">
        <v>1.2</v>
      </c>
      <c r="F37" s="66">
        <f t="shared" si="0"/>
        <v>9.15</v>
      </c>
      <c r="G37" s="67">
        <f t="shared" si="7"/>
        <v>92.20276366135741</v>
      </c>
      <c r="H37" s="67">
        <f t="shared" si="1"/>
        <v>8.992219808543783</v>
      </c>
      <c r="I37" s="68">
        <v>-1.5</v>
      </c>
      <c r="J37" s="66"/>
      <c r="K37" s="68"/>
      <c r="L37" s="65">
        <v>8.7</v>
      </c>
      <c r="M37" s="65">
        <v>9.5</v>
      </c>
      <c r="N37" s="65">
        <v>10.6</v>
      </c>
      <c r="O37" s="66">
        <v>10.5</v>
      </c>
      <c r="P37" s="69" t="s">
        <v>120</v>
      </c>
      <c r="Q37" s="70">
        <v>22</v>
      </c>
      <c r="R37" s="67">
        <v>9.6</v>
      </c>
      <c r="S37" s="67">
        <v>90.5</v>
      </c>
      <c r="T37" s="67" t="s">
        <v>105</v>
      </c>
      <c r="U37" s="67"/>
      <c r="V37" s="71">
        <v>0</v>
      </c>
      <c r="W37" s="64">
        <v>997.1</v>
      </c>
      <c r="X37" s="121">
        <f t="shared" si="2"/>
        <v>1007.3602000510208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12.4387434277299</v>
      </c>
      <c r="AI37">
        <f t="shared" si="5"/>
        <v>11.948265205112428</v>
      </c>
      <c r="AJ37">
        <f t="shared" si="6"/>
        <v>11.468865205112428</v>
      </c>
      <c r="AK37">
        <f t="shared" si="12"/>
        <v>8.992219808543783</v>
      </c>
      <c r="AU37">
        <f t="shared" si="13"/>
        <v>10.441488849658484</v>
      </c>
    </row>
    <row r="38" spans="1:47" ht="12.75">
      <c r="A38" s="72">
        <v>30</v>
      </c>
      <c r="B38" s="73">
        <v>13.2</v>
      </c>
      <c r="C38" s="74">
        <v>11.6</v>
      </c>
      <c r="D38" s="74">
        <v>15.8</v>
      </c>
      <c r="E38" s="74">
        <v>7.9</v>
      </c>
      <c r="F38" s="75">
        <f t="shared" si="0"/>
        <v>11.850000000000001</v>
      </c>
      <c r="G38" s="67">
        <f t="shared" si="7"/>
        <v>81.58918957230708</v>
      </c>
      <c r="H38" s="76">
        <f t="shared" si="1"/>
        <v>10.122360197793325</v>
      </c>
      <c r="I38" s="77">
        <v>2.9</v>
      </c>
      <c r="J38" s="75"/>
      <c r="K38" s="77"/>
      <c r="L38" s="74">
        <v>10.3</v>
      </c>
      <c r="M38" s="74">
        <v>10.5</v>
      </c>
      <c r="N38" s="74">
        <v>10.8</v>
      </c>
      <c r="O38" s="75">
        <v>10.5</v>
      </c>
      <c r="P38" s="78" t="s">
        <v>157</v>
      </c>
      <c r="Q38" s="79">
        <v>24</v>
      </c>
      <c r="R38" s="76">
        <v>4.5</v>
      </c>
      <c r="S38" s="76">
        <v>46.8</v>
      </c>
      <c r="T38" s="76">
        <v>0.3</v>
      </c>
      <c r="U38" s="76"/>
      <c r="V38" s="80">
        <v>8</v>
      </c>
      <c r="W38" s="73">
        <v>1002.2</v>
      </c>
      <c r="X38" s="121">
        <f t="shared" si="2"/>
        <v>1012.4039949183899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15.166585036022243</v>
      </c>
      <c r="AI38">
        <f t="shared" si="5"/>
        <v>13.652693816685344</v>
      </c>
      <c r="AJ38">
        <f t="shared" si="6"/>
        <v>12.374293816685345</v>
      </c>
      <c r="AK38">
        <f t="shared" si="12"/>
        <v>10.122360197793325</v>
      </c>
      <c r="AU38">
        <f t="shared" si="13"/>
        <v>10.483735174854123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10.334855689841543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10.175288655377717</v>
      </c>
    </row>
    <row r="41" spans="1:47" ht="13.5" thickBot="1">
      <c r="A41" s="113" t="s">
        <v>19</v>
      </c>
      <c r="B41" s="114">
        <f>SUM(B9:B39)</f>
        <v>294.59999999999997</v>
      </c>
      <c r="C41" s="115">
        <f aca="true" t="shared" si="14" ref="C41:V41">SUM(C9:C39)</f>
        <v>256.9</v>
      </c>
      <c r="D41" s="115">
        <f t="shared" si="14"/>
        <v>461.40000000000015</v>
      </c>
      <c r="E41" s="115">
        <f t="shared" si="14"/>
        <v>152.8</v>
      </c>
      <c r="F41" s="116">
        <f t="shared" si="14"/>
        <v>307.1</v>
      </c>
      <c r="G41" s="117">
        <f t="shared" si="14"/>
        <v>2521.9199884717827</v>
      </c>
      <c r="H41" s="117">
        <f>SUM(H9:H39)</f>
        <v>214.69346656036615</v>
      </c>
      <c r="I41" s="118">
        <f t="shared" si="14"/>
        <v>57.60000000000001</v>
      </c>
      <c r="J41" s="116">
        <f t="shared" si="14"/>
        <v>0</v>
      </c>
      <c r="K41" s="118">
        <f t="shared" si="14"/>
        <v>0</v>
      </c>
      <c r="L41" s="115">
        <f t="shared" si="14"/>
        <v>272.40000000000003</v>
      </c>
      <c r="M41" s="115">
        <f t="shared" si="14"/>
        <v>279.7</v>
      </c>
      <c r="N41" s="115">
        <f t="shared" si="14"/>
        <v>295.00000000000006</v>
      </c>
      <c r="O41" s="116">
        <f t="shared" si="14"/>
        <v>277.8</v>
      </c>
      <c r="P41" s="114"/>
      <c r="Q41" s="119">
        <f t="shared" si="14"/>
        <v>616</v>
      </c>
      <c r="R41" s="117">
        <f t="shared" si="14"/>
        <v>173.4</v>
      </c>
      <c r="S41" s="117">
        <v>2250.4</v>
      </c>
      <c r="T41" s="117">
        <f>SUM(T9:T39)</f>
        <v>39.1</v>
      </c>
      <c r="U41" s="139"/>
      <c r="V41" s="119">
        <f t="shared" si="14"/>
        <v>159</v>
      </c>
      <c r="W41" s="117">
        <f>SUM(W9:W39)</f>
        <v>30104.5</v>
      </c>
      <c r="X41" s="123">
        <f>SUM(X9:X39)</f>
        <v>30414.713153733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20</v>
      </c>
      <c r="AC41">
        <f>MAX(AC9:AC39)</f>
        <v>5</v>
      </c>
      <c r="AD41">
        <f>MAX(AD9:AD39)</f>
        <v>5</v>
      </c>
      <c r="AE41">
        <f>MAX(AE9:AE39)</f>
        <v>27</v>
      </c>
      <c r="AF41">
        <f>MAX(AF9:AF39)</f>
        <v>20</v>
      </c>
      <c r="AU41">
        <f t="shared" si="13"/>
        <v>10.245866318612958</v>
      </c>
    </row>
    <row r="42" spans="1:47" ht="12.75">
      <c r="A42" s="72" t="s">
        <v>20</v>
      </c>
      <c r="B42" s="73">
        <f>AVERAGE(B9:B39)</f>
        <v>9.819999999999999</v>
      </c>
      <c r="C42" s="74">
        <f aca="true" t="shared" si="15" ref="C42:V42">AVERAGE(C9:C39)</f>
        <v>8.563333333333333</v>
      </c>
      <c r="D42" s="74">
        <f t="shared" si="15"/>
        <v>15.380000000000004</v>
      </c>
      <c r="E42" s="74">
        <f t="shared" si="15"/>
        <v>5.093333333333334</v>
      </c>
      <c r="F42" s="75">
        <f t="shared" si="15"/>
        <v>10.236666666666668</v>
      </c>
      <c r="G42" s="76">
        <f t="shared" si="15"/>
        <v>84.06399961572609</v>
      </c>
      <c r="H42" s="76">
        <f>AVERAGE(H9:H39)</f>
        <v>7.156448885345538</v>
      </c>
      <c r="I42" s="77">
        <f t="shared" si="15"/>
        <v>1.9200000000000004</v>
      </c>
      <c r="J42" s="75" t="e">
        <f t="shared" si="15"/>
        <v>#DIV/0!</v>
      </c>
      <c r="K42" s="77" t="e">
        <f t="shared" si="15"/>
        <v>#DIV/0!</v>
      </c>
      <c r="L42" s="74">
        <f t="shared" si="15"/>
        <v>9.080000000000002</v>
      </c>
      <c r="M42" s="74">
        <f t="shared" si="15"/>
        <v>9.323333333333332</v>
      </c>
      <c r="N42" s="74">
        <f t="shared" si="15"/>
        <v>9.833333333333336</v>
      </c>
      <c r="O42" s="75">
        <f t="shared" si="15"/>
        <v>9.26</v>
      </c>
      <c r="P42" s="73"/>
      <c r="Q42" s="75">
        <f t="shared" si="15"/>
        <v>20.533333333333335</v>
      </c>
      <c r="R42" s="76">
        <f t="shared" si="15"/>
        <v>5.78</v>
      </c>
      <c r="S42" s="76">
        <f>AVERAGE(S9:S41)</f>
        <v>145.18709677419358</v>
      </c>
      <c r="T42" s="76">
        <f>AVERAGE(T9:T39)</f>
        <v>1.3964285714285716</v>
      </c>
      <c r="U42" s="76"/>
      <c r="V42" s="76">
        <f t="shared" si="15"/>
        <v>5.3</v>
      </c>
      <c r="W42" s="76">
        <f>AVERAGE(W9:W39)</f>
        <v>1003.4833333333333</v>
      </c>
      <c r="X42" s="124">
        <f>AVERAGE(X9:X39)</f>
        <v>1013.8237717911</v>
      </c>
      <c r="Y42" s="127"/>
      <c r="Z42" s="134"/>
      <c r="AA42" s="130"/>
      <c r="AU42">
        <f t="shared" si="13"/>
        <v>10.231979684800423</v>
      </c>
    </row>
    <row r="43" spans="1:47" ht="12.75">
      <c r="A43" s="72" t="s">
        <v>21</v>
      </c>
      <c r="B43" s="73">
        <f>MAX(B9:B39)</f>
        <v>15</v>
      </c>
      <c r="C43" s="74">
        <f aca="true" t="shared" si="16" ref="C43:V43">MAX(C9:C39)</f>
        <v>11.8</v>
      </c>
      <c r="D43" s="74">
        <f t="shared" si="16"/>
        <v>19.3</v>
      </c>
      <c r="E43" s="74">
        <f t="shared" si="16"/>
        <v>9.5</v>
      </c>
      <c r="F43" s="75">
        <f t="shared" si="16"/>
        <v>13.649999999999999</v>
      </c>
      <c r="G43" s="76">
        <f t="shared" si="16"/>
        <v>95.87131070420459</v>
      </c>
      <c r="H43" s="76">
        <f>MAX(H9:H39)</f>
        <v>10.902380825734118</v>
      </c>
      <c r="I43" s="77">
        <f t="shared" si="16"/>
        <v>7.4</v>
      </c>
      <c r="J43" s="75">
        <f t="shared" si="16"/>
        <v>0</v>
      </c>
      <c r="K43" s="77">
        <f t="shared" si="16"/>
        <v>0</v>
      </c>
      <c r="L43" s="74">
        <f t="shared" si="16"/>
        <v>11</v>
      </c>
      <c r="M43" s="74">
        <f t="shared" si="16"/>
        <v>11</v>
      </c>
      <c r="N43" s="74">
        <f t="shared" si="16"/>
        <v>11.1</v>
      </c>
      <c r="O43" s="75">
        <f t="shared" si="16"/>
        <v>10.6</v>
      </c>
      <c r="P43" s="73"/>
      <c r="Q43" s="70">
        <f t="shared" si="16"/>
        <v>38</v>
      </c>
      <c r="R43" s="76">
        <f t="shared" si="16"/>
        <v>10.2</v>
      </c>
      <c r="S43" s="76">
        <f>MAX(S9:S42)</f>
        <v>2250.4</v>
      </c>
      <c r="T43" s="76">
        <f>MAX(T9:T39)</f>
        <v>13.8</v>
      </c>
      <c r="U43" s="140"/>
      <c r="V43" s="70">
        <f t="shared" si="16"/>
        <v>8</v>
      </c>
      <c r="W43" s="76">
        <f>MAX(W9:W39)</f>
        <v>1018.2</v>
      </c>
      <c r="X43" s="124">
        <f>MAX(X9:X39)</f>
        <v>1028.6996866775896</v>
      </c>
      <c r="Y43" s="127"/>
      <c r="Z43" s="134"/>
      <c r="AA43" s="127"/>
      <c r="AU43">
        <f t="shared" si="13"/>
        <v>10.190525025686899</v>
      </c>
    </row>
    <row r="44" spans="1:47" ht="13.5" thickBot="1">
      <c r="A44" s="81" t="s">
        <v>22</v>
      </c>
      <c r="B44" s="82">
        <f>MIN(B9:B39)</f>
        <v>5.1</v>
      </c>
      <c r="C44" s="83">
        <f aca="true" t="shared" si="17" ref="C44:V44">MIN(C9:C39)</f>
        <v>4.7</v>
      </c>
      <c r="D44" s="83">
        <f t="shared" si="17"/>
        <v>9.8</v>
      </c>
      <c r="E44" s="83">
        <f t="shared" si="17"/>
        <v>-1.5</v>
      </c>
      <c r="F44" s="84">
        <f t="shared" si="17"/>
        <v>6.5</v>
      </c>
      <c r="G44" s="85">
        <f t="shared" si="17"/>
        <v>59.64646366176486</v>
      </c>
      <c r="H44" s="85">
        <f>MIN(H9:H39)</f>
        <v>2.518808321528371</v>
      </c>
      <c r="I44" s="86">
        <f t="shared" si="17"/>
        <v>-5.4</v>
      </c>
      <c r="J44" s="84">
        <f t="shared" si="17"/>
        <v>0</v>
      </c>
      <c r="K44" s="86">
        <f t="shared" si="17"/>
        <v>0</v>
      </c>
      <c r="L44" s="83">
        <f t="shared" si="17"/>
        <v>6.7</v>
      </c>
      <c r="M44" s="83">
        <f t="shared" si="17"/>
        <v>7.7</v>
      </c>
      <c r="N44" s="83">
        <f t="shared" si="17"/>
        <v>8.3</v>
      </c>
      <c r="O44" s="84">
        <f t="shared" si="17"/>
        <v>0.7</v>
      </c>
      <c r="P44" s="82"/>
      <c r="Q44" s="120">
        <f t="shared" si="17"/>
        <v>9</v>
      </c>
      <c r="R44" s="85">
        <f t="shared" si="17"/>
        <v>0</v>
      </c>
      <c r="S44" s="85">
        <f>MIN(S9:S43)</f>
        <v>16.7</v>
      </c>
      <c r="T44" s="85">
        <f>MIN(T9:T39)</f>
        <v>0</v>
      </c>
      <c r="U44" s="141"/>
      <c r="V44" s="120">
        <f t="shared" si="17"/>
        <v>0</v>
      </c>
      <c r="W44" s="85">
        <f>MIN(W9:W39)</f>
        <v>984</v>
      </c>
      <c r="X44" s="125">
        <f>MIN(X9:X39)</f>
        <v>994.190525025687</v>
      </c>
      <c r="Y44" s="128"/>
      <c r="Z44" s="136"/>
      <c r="AA44" s="128"/>
      <c r="AU44">
        <f t="shared" si="13"/>
        <v>10.265738140446734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10.260200051020783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10.203994918389855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16</v>
      </c>
      <c r="C61">
        <f>DCOUNTA(T8:T38,1,C59:C60)</f>
        <v>10</v>
      </c>
      <c r="D61">
        <f>DCOUNTA(T8:T38,1,D59:D60)</f>
        <v>3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14</v>
      </c>
      <c r="C64">
        <f>(C61-F61)</f>
        <v>8</v>
      </c>
      <c r="D64">
        <f>(D61-F61)</f>
        <v>1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E17" sqref="E1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3" t="s">
        <v>91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9" t="s">
        <v>116</v>
      </c>
      <c r="I4" s="144" t="s">
        <v>56</v>
      </c>
      <c r="J4" s="59">
        <v>2009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4" t="s">
        <v>57</v>
      </c>
      <c r="H6" s="155"/>
      <c r="I6" s="155"/>
      <c r="J6" s="155"/>
      <c r="K6" s="155"/>
      <c r="L6" s="155"/>
      <c r="M6" s="155"/>
      <c r="N6" s="156"/>
    </row>
    <row r="7" spans="1:25" ht="12.75">
      <c r="A7" s="27" t="s">
        <v>29</v>
      </c>
      <c r="B7" s="3"/>
      <c r="C7" s="22">
        <f>Data1!$D$42</f>
        <v>15.380000000000004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5.093333333333334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10.236666666666668</v>
      </c>
      <c r="D9" s="5">
        <v>2.5</v>
      </c>
      <c r="E9" s="3"/>
      <c r="F9" s="40">
        <v>1</v>
      </c>
      <c r="G9" s="89" t="s">
        <v>109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19.3</v>
      </c>
      <c r="C10" s="5" t="s">
        <v>32</v>
      </c>
      <c r="D10" s="5">
        <f>Data1!$AB$41</f>
        <v>20</v>
      </c>
      <c r="E10" s="3"/>
      <c r="F10" s="40">
        <v>2</v>
      </c>
      <c r="G10" s="93" t="s">
        <v>110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-1.5</v>
      </c>
      <c r="C11" s="5" t="s">
        <v>32</v>
      </c>
      <c r="D11" s="24">
        <f>Data1!$AC$41</f>
        <v>5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-5.4</v>
      </c>
      <c r="C12" s="5" t="s">
        <v>32</v>
      </c>
      <c r="D12" s="24">
        <f>Data1!$AD$41</f>
        <v>5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9.26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125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122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39.1</v>
      </c>
      <c r="D17" s="5">
        <v>75</v>
      </c>
      <c r="E17" s="3"/>
      <c r="F17" s="40">
        <v>9</v>
      </c>
      <c r="G17" s="93" t="s">
        <v>124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14</v>
      </c>
      <c r="D18" s="5"/>
      <c r="E18" s="3"/>
      <c r="F18" s="40">
        <v>10</v>
      </c>
      <c r="G18" s="93" t="s">
        <v>121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8</v>
      </c>
      <c r="D19" s="5"/>
      <c r="E19" s="3"/>
      <c r="F19" s="40">
        <v>11</v>
      </c>
      <c r="G19" s="93" t="s">
        <v>129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</v>
      </c>
      <c r="D20" s="5"/>
      <c r="E20" s="3"/>
      <c r="F20" s="40">
        <v>12</v>
      </c>
      <c r="G20" s="93" t="s">
        <v>128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13.8</v>
      </c>
      <c r="D21" s="5"/>
      <c r="E21" s="3"/>
      <c r="F21" s="40">
        <v>13</v>
      </c>
      <c r="G21" s="93" t="s">
        <v>135</v>
      </c>
      <c r="H21" s="87"/>
      <c r="I21" s="87"/>
      <c r="J21" s="87"/>
      <c r="K21" s="87"/>
      <c r="L21" s="87"/>
      <c r="M21" s="88"/>
      <c r="N21" s="94"/>
    </row>
    <row r="22" spans="1:7" ht="12.75">
      <c r="A22" s="27" t="s">
        <v>43</v>
      </c>
      <c r="B22" s="3"/>
      <c r="C22" s="24">
        <f>Data1!$AE$41</f>
        <v>27</v>
      </c>
      <c r="D22" s="5"/>
      <c r="E22" s="3"/>
      <c r="F22" s="40">
        <v>14</v>
      </c>
      <c r="G22" s="143" t="s">
        <v>134</v>
      </c>
    </row>
    <row r="23" spans="1:14" ht="12.75">
      <c r="A23" s="27"/>
      <c r="B23" s="3"/>
      <c r="C23" s="5"/>
      <c r="D23" s="5"/>
      <c r="E23" s="3"/>
      <c r="F23" s="40">
        <v>15</v>
      </c>
      <c r="G23" s="93" t="s">
        <v>133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137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10.2</v>
      </c>
      <c r="D25" s="5" t="s">
        <v>46</v>
      </c>
      <c r="E25" s="5">
        <f>Data1!$AF$41</f>
        <v>20</v>
      </c>
      <c r="F25" s="40">
        <v>17</v>
      </c>
      <c r="G25" s="93" t="s">
        <v>138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173.4</v>
      </c>
      <c r="D26" s="5" t="s">
        <v>46</v>
      </c>
      <c r="E26" s="3"/>
      <c r="F26" s="40">
        <v>18</v>
      </c>
      <c r="G26" s="93" t="s">
        <v>139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141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144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38</v>
      </c>
      <c r="D30" s="5"/>
      <c r="E30" s="5"/>
      <c r="F30" s="40">
        <v>22</v>
      </c>
      <c r="G30" s="93" t="s">
        <v>145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146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148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150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149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152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154</v>
      </c>
      <c r="H36" s="87"/>
      <c r="I36" s="87"/>
      <c r="J36" s="87"/>
      <c r="K36" s="87"/>
      <c r="L36" s="87"/>
      <c r="M36" s="88"/>
      <c r="N36" s="94"/>
    </row>
    <row r="37" spans="1:7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143" t="s">
        <v>155</v>
      </c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156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2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9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158</v>
      </c>
      <c r="B42" s="3" t="s">
        <v>159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160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2009-05-02T09:46:22Z</dcterms:modified>
  <cp:category/>
  <cp:version/>
  <cp:contentType/>
  <cp:contentStatus/>
</cp:coreProperties>
</file>