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<sst xmlns="http://schemas.openxmlformats.org/spreadsheetml/2006/main" count="189" uniqueCount="163">
  <si>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</si>
  <si>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</si>
  <si>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</si>
  <si>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</si>
  <si>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</si>
  <si>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</si>
  <si>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</si>
  <si>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</si>
  <si>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</si>
  <si>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</si>
  <si>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</si>
  <si>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</si>
  <si>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</si>
  <si>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</si>
  <si>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</si>
  <si>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</si>
  <si>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</si>
  <si>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</si>
  <si>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</si>
  <si>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</si>
  <si>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</si>
  <si>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</si>
  <si>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</si>
  <si>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</si>
  <si>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</si>
  <si>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</si>
  <si>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</si>
  <si>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</si>
  <si>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</si>
  <si>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</si>
  <si>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</si>
  <si>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</si>
  <si>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</si>
  <si>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</si>
  <si>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</si>
  <si>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</si>
  <si>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</si>
  <si>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</si>
  <si>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</si>
  <si>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</si>
  <si>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</si>
  <si>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</si>
  <si>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</si>
  <si>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</si>
  <si>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</si>
  <si>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</si>
  <si>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</si>
  <si>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</si>
  <si>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</si>
  <si>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</si>
  <si>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</si>
  <si>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</si>
  <si>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</si>
  <si>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</si>
  <si>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</si>
  <si>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</si>
  <si>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</si>
  <si>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</si>
  <si>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</si>
  <si>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</si>
  <si>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</si>
  <si>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</si>
  <si>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</si>
  <si>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</si>
  <si>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</si>
  <si>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</si>
  <si>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</si>
  <si>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</si>
  <si>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</si>
  <si>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</si>
  <si>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</si>
  <si>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</si>
  <si>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</si>
  <si>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</si>
  <si>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</si>
  <si>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</si>
  <si>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</si>
  <si>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</si>
  <si>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</si>
  <si>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</si>
  <si>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</si>
  <si>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</si>
  <si>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</si>
  <si>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</si>
  <si>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</si>
  <si>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</si>
  <si>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</si>
  <si>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</si>
  <si>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</si>
  <si>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</si>
  <si>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</si>
  <si>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</si>
  <si>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</si>
  <si>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</si>
  <si>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</si>
  <si>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</si>
  <si>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</si>
  <si>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</si>
  <si>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</si>
  <si>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</si>
  <si>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</si>
  <si>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</si>
  <si>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year</t>
  </si>
  <si>
    <t>Brightness</t>
  </si>
  <si>
    <t>Max Lux</t>
  </si>
  <si>
    <t>W1</t>
  </si>
  <si>
    <t xml:space="preserve">A mix of sunny spells and patch cloud, after a misty start to the day. Feeling warm. </t>
  </si>
  <si>
    <t>N3</t>
  </si>
  <si>
    <t>tr</t>
  </si>
  <si>
    <t>NNE3</t>
  </si>
  <si>
    <t>Cloudy and generally rather cooler, with just a few bright or sunny intervals.</t>
  </si>
  <si>
    <t xml:space="preserve">Cloudy and misty with low cloud, and rain later on hin the day. Feeling chilly. </t>
  </si>
  <si>
    <t>SSE3</t>
  </si>
  <si>
    <t>WSW2</t>
  </si>
  <si>
    <t>Cloudy again, especially in the morning. Clearer air later brought milder, brighter weather.</t>
  </si>
  <si>
    <t>SW3</t>
  </si>
  <si>
    <t>WSW3</t>
  </si>
  <si>
    <t>Generally cloudy, and just brief bright spells. Some spells of generally light rain too.</t>
  </si>
  <si>
    <t xml:space="preserve">Cloudy with a few sunny intervals, ands also splashes of showery rain. </t>
  </si>
  <si>
    <t>Warm and still quite muggy, with a lot of cloud and some spells of showery rain again.</t>
  </si>
  <si>
    <t>SW2</t>
  </si>
  <si>
    <t>SW1</t>
  </si>
  <si>
    <t>Bright spells with just patch cloud from time to time. Mild, after a cold start with grnd frost.</t>
  </si>
  <si>
    <t>A bright day with some sunshine. Feeling warm with generally light winds.</t>
  </si>
  <si>
    <t>A mostly cloudy day, but generally dry. Temperatures close to average for the time of yr.</t>
  </si>
  <si>
    <t>N1</t>
  </si>
  <si>
    <t>W3</t>
  </si>
  <si>
    <t>Cloudy start, with a cool breezy. Turning brighter with some sunshine later.</t>
  </si>
  <si>
    <t>A generally bright or sunny day, with clear skies at times, especially later. Breezy.</t>
  </si>
  <si>
    <t>A chilly start with a ground frost, then some bright or sunny spells developing.</t>
  </si>
  <si>
    <t>NW3</t>
  </si>
  <si>
    <t>SE1</t>
  </si>
  <si>
    <t>S2</t>
  </si>
  <si>
    <t>NNE1</t>
  </si>
  <si>
    <t>NE2</t>
  </si>
  <si>
    <t>NNE4</t>
  </si>
  <si>
    <t>NNE2</t>
  </si>
  <si>
    <t>Bright and generally warm with some sunny spells developing and light winds.</t>
  </si>
  <si>
    <t>A cold start with a frost, but a beautiful day with good sunny spells. Warmer pm.</t>
  </si>
  <si>
    <t>A touch of ground frost, then another glorious day with long sunny spells. Feeling warm.</t>
  </si>
  <si>
    <t>Cloudier and cooler with a few light spots of rain. Breezy too, making it feel colder.</t>
  </si>
  <si>
    <t>A cold, bright start with a touch of frost. A bright day in all, with a cool breeze.</t>
  </si>
  <si>
    <t xml:space="preserve">A frost early on, but this cleared quickly to leave dry and bright day with some sunshine. </t>
  </si>
  <si>
    <t>Cloudy with outbreaks of mainly light rain on and off, and feeling much cooler too.</t>
  </si>
  <si>
    <t>Bright with hazy sunshine, and eventually warming up significantly. Mist/drizzle overnight.</t>
  </si>
  <si>
    <t>A drizzly, misty start with low cloud. This cleared later and brighter conditions arrived.</t>
  </si>
  <si>
    <t>SSE1</t>
  </si>
  <si>
    <t>SE3</t>
  </si>
  <si>
    <t>Cold and dull with spells of rain, often persistent. Drier and somewhat clearer by evening.</t>
  </si>
  <si>
    <t>Bright with mostly light winds, and just an off brief spot of rain. Feeling warm.</t>
  </si>
  <si>
    <t>One or two showers, but generally bright and quiter warm. Breezy as well.</t>
  </si>
  <si>
    <t>A bright day with some sunshine, but also a few scattered showers. Windy at times.</t>
  </si>
  <si>
    <t>NE1</t>
  </si>
  <si>
    <t>April</t>
  </si>
  <si>
    <t>Mostly bright and quite warm with some sunny intervals too. Breezy.</t>
  </si>
  <si>
    <t>Warm and bright with lighter winds. Feeling very pleasant in the sunshine.</t>
  </si>
  <si>
    <t>Generally warm and sunny with light winds. Feeling very springlike.</t>
  </si>
  <si>
    <t xml:space="preserve">A repeat performance - sunny spells and light winds. Temperatures climbing nicely. </t>
  </si>
  <si>
    <t>NOTES:</t>
  </si>
  <si>
    <t>This was another warm month - the 5th consecutive warm mont this year. The mean of 10.5C was the highest April mean since 2011 (12.4C)</t>
  </si>
  <si>
    <t>the third warmest on record here!</t>
  </si>
  <si>
    <t xml:space="preserve">Rainfall was barely two-thirds of the norm, but was higher than last year's 6mm! </t>
  </si>
  <si>
    <t>Overall,  with warm temperatures and very little frost, this was a pleasant spring month with plant-growth speeding up!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</si>
</sst>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16.3</c:v>
                </c:pt>
                <c:pt idx="1">
                  <c:v>12.1</c:v>
                </c:pt>
                <c:pt idx="2">
                  <c:v>9.7</c:v>
                </c:pt>
                <c:pt idx="3">
                  <c:v>13.9</c:v>
                </c:pt>
                <c:pt idx="4">
                  <c:v>14.1</c:v>
                </c:pt>
                <c:pt idx="5">
                  <c:v>15.7</c:v>
                </c:pt>
                <c:pt idx="6">
                  <c:v>15</c:v>
                </c:pt>
                <c:pt idx="7">
                  <c:v>11.9</c:v>
                </c:pt>
                <c:pt idx="8">
                  <c:v>16</c:v>
                </c:pt>
                <c:pt idx="9">
                  <c:v>14.2</c:v>
                </c:pt>
                <c:pt idx="10">
                  <c:v>14.8</c:v>
                </c:pt>
                <c:pt idx="11">
                  <c:v>14.1</c:v>
                </c:pt>
                <c:pt idx="12">
                  <c:v>14.1</c:v>
                </c:pt>
                <c:pt idx="13">
                  <c:v>15.4</c:v>
                </c:pt>
                <c:pt idx="14">
                  <c:v>16.2</c:v>
                </c:pt>
                <c:pt idx="15">
                  <c:v>16.6</c:v>
                </c:pt>
                <c:pt idx="16">
                  <c:v>13.7</c:v>
                </c:pt>
                <c:pt idx="17">
                  <c:v>14</c:v>
                </c:pt>
                <c:pt idx="18">
                  <c:v>14.4</c:v>
                </c:pt>
                <c:pt idx="19">
                  <c:v>13.7</c:v>
                </c:pt>
                <c:pt idx="20">
                  <c:v>19.7</c:v>
                </c:pt>
                <c:pt idx="21">
                  <c:v>15.4</c:v>
                </c:pt>
                <c:pt idx="22">
                  <c:v>16.2</c:v>
                </c:pt>
                <c:pt idx="23">
                  <c:v>16.7</c:v>
                </c:pt>
                <c:pt idx="24">
                  <c:v>12.1</c:v>
                </c:pt>
                <c:pt idx="25">
                  <c:v>15.9</c:v>
                </c:pt>
                <c:pt idx="26">
                  <c:v>17</c:v>
                </c:pt>
                <c:pt idx="27">
                  <c:v>17.7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7.6</c:v>
                </c:pt>
                <c:pt idx="1">
                  <c:v>7.3</c:v>
                </c:pt>
                <c:pt idx="2">
                  <c:v>8</c:v>
                </c:pt>
                <c:pt idx="3">
                  <c:v>7.9</c:v>
                </c:pt>
                <c:pt idx="4">
                  <c:v>7.1</c:v>
                </c:pt>
                <c:pt idx="5">
                  <c:v>11</c:v>
                </c:pt>
                <c:pt idx="6">
                  <c:v>11.5</c:v>
                </c:pt>
                <c:pt idx="7">
                  <c:v>4.7</c:v>
                </c:pt>
                <c:pt idx="8">
                  <c:v>5.1</c:v>
                </c:pt>
                <c:pt idx="9">
                  <c:v>1.8</c:v>
                </c:pt>
                <c:pt idx="10">
                  <c:v>2.7</c:v>
                </c:pt>
                <c:pt idx="11">
                  <c:v>3.6</c:v>
                </c:pt>
                <c:pt idx="12">
                  <c:v>5.1</c:v>
                </c:pt>
                <c:pt idx="13">
                  <c:v>5.8</c:v>
                </c:pt>
                <c:pt idx="14">
                  <c:v>-1.4</c:v>
                </c:pt>
                <c:pt idx="15">
                  <c:v>0.6</c:v>
                </c:pt>
                <c:pt idx="16">
                  <c:v>5.6</c:v>
                </c:pt>
                <c:pt idx="17">
                  <c:v>0.3</c:v>
                </c:pt>
                <c:pt idx="18">
                  <c:v>-1.2</c:v>
                </c:pt>
                <c:pt idx="19">
                  <c:v>5.9</c:v>
                </c:pt>
                <c:pt idx="20">
                  <c:v>7.6</c:v>
                </c:pt>
                <c:pt idx="21">
                  <c:v>9.1</c:v>
                </c:pt>
                <c:pt idx="22">
                  <c:v>6.8</c:v>
                </c:pt>
                <c:pt idx="23">
                  <c:v>6</c:v>
                </c:pt>
                <c:pt idx="24">
                  <c:v>8</c:v>
                </c:pt>
                <c:pt idx="25">
                  <c:v>7.5</c:v>
                </c:pt>
                <c:pt idx="26">
                  <c:v>6.1</c:v>
                </c:pt>
                <c:pt idx="27">
                  <c:v>6.4</c:v>
                </c:pt>
              </c:numCache>
            </c:numRef>
          </c:val>
          <c:smooth val="0"/>
        </c:ser>
        <c:marker val="1"/>
        <c:axId val="27117219"/>
        <c:axId val="42728380"/>
      </c:lineChart>
      <c:catAx>
        <c:axId val="27117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28380"/>
        <c:crosses val="autoZero"/>
        <c:auto val="1"/>
        <c:lblOffset val="100"/>
        <c:noMultiLvlLbl val="0"/>
      </c:catAx>
      <c:valAx>
        <c:axId val="42728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71172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0.1</c:v>
                </c:pt>
                <c:pt idx="1">
                  <c:v>0</c:v>
                </c:pt>
                <c:pt idx="2">
                  <c:v>5.4</c:v>
                </c:pt>
                <c:pt idx="3">
                  <c:v>0</c:v>
                </c:pt>
                <c:pt idx="4">
                  <c:v>2.2</c:v>
                </c:pt>
                <c:pt idx="5">
                  <c:v>4.4</c:v>
                </c:pt>
                <c:pt idx="6">
                  <c:v>4.6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</c:v>
                </c:pt>
                <c:pt idx="17">
                  <c:v>0</c:v>
                </c:pt>
                <c:pt idx="18">
                  <c:v>0.2</c:v>
                </c:pt>
                <c:pt idx="19">
                  <c:v>0.8</c:v>
                </c:pt>
                <c:pt idx="20">
                  <c:v>0.3</c:v>
                </c:pt>
                <c:pt idx="21">
                  <c:v>0.6</c:v>
                </c:pt>
                <c:pt idx="22">
                  <c:v>2.6</c:v>
                </c:pt>
                <c:pt idx="23">
                  <c:v>0</c:v>
                </c:pt>
                <c:pt idx="24">
                  <c:v>11</c:v>
                </c:pt>
                <c:pt idx="25">
                  <c:v>0.3</c:v>
                </c:pt>
                <c:pt idx="26">
                  <c:v>0.4</c:v>
                </c:pt>
              </c:numCache>
            </c:numRef>
          </c:val>
        </c:ser>
        <c:axId val="49011101"/>
        <c:axId val="38446726"/>
      </c:barChart>
      <c:catAx>
        <c:axId val="49011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46726"/>
        <c:crosses val="autoZero"/>
        <c:auto val="1"/>
        <c:lblOffset val="100"/>
        <c:noMultiLvlLbl val="0"/>
      </c:catAx>
      <c:valAx>
        <c:axId val="38446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90111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5.4</c:v>
                </c:pt>
                <c:pt idx="1">
                  <c:v>2.3</c:v>
                </c:pt>
                <c:pt idx="2">
                  <c:v>0</c:v>
                </c:pt>
                <c:pt idx="3">
                  <c:v>2.8</c:v>
                </c:pt>
                <c:pt idx="4">
                  <c:v>0.6</c:v>
                </c:pt>
                <c:pt idx="5">
                  <c:v>2.4</c:v>
                </c:pt>
                <c:pt idx="6">
                  <c:v>0.1</c:v>
                </c:pt>
                <c:pt idx="7">
                  <c:v>0.1</c:v>
                </c:pt>
                <c:pt idx="8">
                  <c:v>7</c:v>
                </c:pt>
                <c:pt idx="9">
                  <c:v>7.4</c:v>
                </c:pt>
                <c:pt idx="10">
                  <c:v>7</c:v>
                </c:pt>
                <c:pt idx="11">
                  <c:v>4.5</c:v>
                </c:pt>
                <c:pt idx="12">
                  <c:v>9.6</c:v>
                </c:pt>
                <c:pt idx="13">
                  <c:v>9.7</c:v>
                </c:pt>
                <c:pt idx="14">
                  <c:v>10.4</c:v>
                </c:pt>
                <c:pt idx="15">
                  <c:v>10.7</c:v>
                </c:pt>
                <c:pt idx="16">
                  <c:v>3.9</c:v>
                </c:pt>
                <c:pt idx="17">
                  <c:v>10.1</c:v>
                </c:pt>
                <c:pt idx="18">
                  <c:v>4.7</c:v>
                </c:pt>
                <c:pt idx="19">
                  <c:v>0</c:v>
                </c:pt>
                <c:pt idx="20">
                  <c:v>6.4</c:v>
                </c:pt>
                <c:pt idx="21">
                  <c:v>2.7</c:v>
                </c:pt>
                <c:pt idx="22">
                  <c:v>5.7</c:v>
                </c:pt>
                <c:pt idx="23">
                  <c:v>5.1</c:v>
                </c:pt>
                <c:pt idx="24">
                  <c:v>0</c:v>
                </c:pt>
                <c:pt idx="25">
                  <c:v>1.1</c:v>
                </c:pt>
                <c:pt idx="26">
                  <c:v>5.4</c:v>
                </c:pt>
                <c:pt idx="27">
                  <c:v>7.6</c:v>
                </c:pt>
              </c:numCache>
            </c:numRef>
          </c:val>
        </c:ser>
        <c:axId val="10476215"/>
        <c:axId val="27177072"/>
      </c:barChart>
      <c:catAx>
        <c:axId val="10476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77072"/>
        <c:crosses val="autoZero"/>
        <c:auto val="1"/>
        <c:lblOffset val="100"/>
        <c:noMultiLvlLbl val="0"/>
      </c:catAx>
      <c:valAx>
        <c:axId val="27177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104762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6.6</c:v>
                </c:pt>
                <c:pt idx="1">
                  <c:v>3.1</c:v>
                </c:pt>
                <c:pt idx="2">
                  <c:v>7.3</c:v>
                </c:pt>
                <c:pt idx="3">
                  <c:v>7.7</c:v>
                </c:pt>
                <c:pt idx="4">
                  <c:v>1.4</c:v>
                </c:pt>
                <c:pt idx="5">
                  <c:v>9.8</c:v>
                </c:pt>
                <c:pt idx="6">
                  <c:v>10.9</c:v>
                </c:pt>
                <c:pt idx="7">
                  <c:v>1.9</c:v>
                </c:pt>
                <c:pt idx="8">
                  <c:v>1.2</c:v>
                </c:pt>
                <c:pt idx="9">
                  <c:v>-0.4</c:v>
                </c:pt>
                <c:pt idx="10">
                  <c:v>-0.9</c:v>
                </c:pt>
                <c:pt idx="11">
                  <c:v>0.6</c:v>
                </c:pt>
                <c:pt idx="12">
                  <c:v>1</c:v>
                </c:pt>
                <c:pt idx="13">
                  <c:v>1.4</c:v>
                </c:pt>
                <c:pt idx="14">
                  <c:v>-3.4</c:v>
                </c:pt>
                <c:pt idx="15">
                  <c:v>-4.5</c:v>
                </c:pt>
                <c:pt idx="16">
                  <c:v>0.9</c:v>
                </c:pt>
                <c:pt idx="17">
                  <c:v>-4.5</c:v>
                </c:pt>
                <c:pt idx="18">
                  <c:v>-6</c:v>
                </c:pt>
                <c:pt idx="19">
                  <c:v>0.3</c:v>
                </c:pt>
                <c:pt idx="20">
                  <c:v>0.9</c:v>
                </c:pt>
                <c:pt idx="21">
                  <c:v>8</c:v>
                </c:pt>
                <c:pt idx="22">
                  <c:v>2.3</c:v>
                </c:pt>
                <c:pt idx="23">
                  <c:v>0.6</c:v>
                </c:pt>
                <c:pt idx="24">
                  <c:v>5.9</c:v>
                </c:pt>
                <c:pt idx="25">
                  <c:v>3.2</c:v>
                </c:pt>
                <c:pt idx="26">
                  <c:v>1.1</c:v>
                </c:pt>
                <c:pt idx="27">
                  <c:v>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43267057"/>
        <c:axId val="53859194"/>
      </c:lineChart>
      <c:catAx>
        <c:axId val="43267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859194"/>
        <c:crosses val="autoZero"/>
        <c:auto val="1"/>
        <c:lblOffset val="100"/>
        <c:noMultiLvlLbl val="0"/>
      </c:catAx>
      <c:valAx>
        <c:axId val="53859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32670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9.9</c:v>
                </c:pt>
                <c:pt idx="1">
                  <c:v>9.9</c:v>
                </c:pt>
                <c:pt idx="2">
                  <c:v>9.1</c:v>
                </c:pt>
                <c:pt idx="3">
                  <c:v>9.9</c:v>
                </c:pt>
                <c:pt idx="4">
                  <c:v>10</c:v>
                </c:pt>
                <c:pt idx="5">
                  <c:v>11.7</c:v>
                </c:pt>
                <c:pt idx="6">
                  <c:v>11.2</c:v>
                </c:pt>
                <c:pt idx="7">
                  <c:v>6.4</c:v>
                </c:pt>
                <c:pt idx="8">
                  <c:v>7.8</c:v>
                </c:pt>
                <c:pt idx="9">
                  <c:v>7.2</c:v>
                </c:pt>
                <c:pt idx="10">
                  <c:v>8.5</c:v>
                </c:pt>
                <c:pt idx="11">
                  <c:v>8.9</c:v>
                </c:pt>
                <c:pt idx="12">
                  <c:v>7</c:v>
                </c:pt>
                <c:pt idx="13">
                  <c:v>7.9</c:v>
                </c:pt>
                <c:pt idx="14">
                  <c:v>8.2</c:v>
                </c:pt>
                <c:pt idx="15">
                  <c:v>9.1</c:v>
                </c:pt>
                <c:pt idx="16">
                  <c:v>10.4</c:v>
                </c:pt>
                <c:pt idx="17">
                  <c:v>5.7</c:v>
                </c:pt>
                <c:pt idx="18">
                  <c:v>10.5</c:v>
                </c:pt>
                <c:pt idx="19">
                  <c:v>8.9</c:v>
                </c:pt>
                <c:pt idx="20">
                  <c:v>11.2</c:v>
                </c:pt>
                <c:pt idx="21">
                  <c:v>11.1</c:v>
                </c:pt>
                <c:pt idx="22">
                  <c:v>12.3</c:v>
                </c:pt>
                <c:pt idx="23">
                  <c:v>11.1</c:v>
                </c:pt>
                <c:pt idx="24">
                  <c:v>10.7</c:v>
                </c:pt>
                <c:pt idx="25">
                  <c:v>12.1</c:v>
                </c:pt>
                <c:pt idx="26">
                  <c:v>12.1</c:v>
                </c:pt>
                <c:pt idx="27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10</c:v>
                </c:pt>
                <c:pt idx="1">
                  <c:v>9.9</c:v>
                </c:pt>
                <c:pt idx="2">
                  <c:v>9.4</c:v>
                </c:pt>
                <c:pt idx="3">
                  <c:v>9.9</c:v>
                </c:pt>
                <c:pt idx="4">
                  <c:v>9.8</c:v>
                </c:pt>
                <c:pt idx="5">
                  <c:v>11.5</c:v>
                </c:pt>
                <c:pt idx="6">
                  <c:v>11.5</c:v>
                </c:pt>
                <c:pt idx="7">
                  <c:v>7.7</c:v>
                </c:pt>
                <c:pt idx="8">
                  <c:v>7.9</c:v>
                </c:pt>
                <c:pt idx="9">
                  <c:v>7.8</c:v>
                </c:pt>
                <c:pt idx="10">
                  <c:v>8.8</c:v>
                </c:pt>
                <c:pt idx="11">
                  <c:v>9</c:v>
                </c:pt>
                <c:pt idx="12">
                  <c:v>7.8</c:v>
                </c:pt>
                <c:pt idx="13">
                  <c:v>8.4</c:v>
                </c:pt>
                <c:pt idx="14">
                  <c:v>7.8</c:v>
                </c:pt>
                <c:pt idx="15">
                  <c:v>8.4</c:v>
                </c:pt>
                <c:pt idx="16">
                  <c:v>10</c:v>
                </c:pt>
                <c:pt idx="17">
                  <c:v>6.8</c:v>
                </c:pt>
                <c:pt idx="18">
                  <c:v>9.3</c:v>
                </c:pt>
                <c:pt idx="19">
                  <c:v>9.2</c:v>
                </c:pt>
                <c:pt idx="20">
                  <c:v>10.6</c:v>
                </c:pt>
                <c:pt idx="21">
                  <c:v>11.3</c:v>
                </c:pt>
                <c:pt idx="22">
                  <c:v>11.3</c:v>
                </c:pt>
                <c:pt idx="23">
                  <c:v>10.9</c:v>
                </c:pt>
                <c:pt idx="24">
                  <c:v>11.3</c:v>
                </c:pt>
                <c:pt idx="25">
                  <c:v>10.8</c:v>
                </c:pt>
                <c:pt idx="26">
                  <c:v>10.9</c:v>
                </c:pt>
                <c:pt idx="27">
                  <c:v>11.4</c:v>
                </c:pt>
              </c:numCache>
            </c:numRef>
          </c:val>
          <c:smooth val="0"/>
        </c:ser>
        <c:marker val="1"/>
        <c:axId val="14970699"/>
        <c:axId val="518564"/>
      </c:lineChart>
      <c:catAx>
        <c:axId val="14970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8564"/>
        <c:crosses val="autoZero"/>
        <c:auto val="1"/>
        <c:lblOffset val="100"/>
        <c:noMultiLvlLbl val="0"/>
      </c:catAx>
      <c:valAx>
        <c:axId val="518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49706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8.9</c:v>
                </c:pt>
                <c:pt idx="1">
                  <c:v>9.1</c:v>
                </c:pt>
                <c:pt idx="2">
                  <c:v>9.3</c:v>
                </c:pt>
                <c:pt idx="3">
                  <c:v>9.3</c:v>
                </c:pt>
                <c:pt idx="4">
                  <c:v>9.4</c:v>
                </c:pt>
                <c:pt idx="5">
                  <c:v>9.5</c:v>
                </c:pt>
                <c:pt idx="6">
                  <c:v>9.5</c:v>
                </c:pt>
                <c:pt idx="7">
                  <c:v>9.8</c:v>
                </c:pt>
                <c:pt idx="8">
                  <c:v>9.9</c:v>
                </c:pt>
                <c:pt idx="9">
                  <c:v>9.8</c:v>
                </c:pt>
                <c:pt idx="10">
                  <c:v>9.9</c:v>
                </c:pt>
                <c:pt idx="11">
                  <c:v>9.9</c:v>
                </c:pt>
                <c:pt idx="12">
                  <c:v>9.9</c:v>
                </c:pt>
                <c:pt idx="13">
                  <c:v>9.9</c:v>
                </c:pt>
                <c:pt idx="14">
                  <c:v>9.9</c:v>
                </c:pt>
                <c:pt idx="15">
                  <c:v>9.9</c:v>
                </c:pt>
                <c:pt idx="16">
                  <c:v>9.9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10.1</c:v>
                </c:pt>
                <c:pt idx="22">
                  <c:v>10.2</c:v>
                </c:pt>
                <c:pt idx="23">
                  <c:v>10.4</c:v>
                </c:pt>
                <c:pt idx="24">
                  <c:v>10.5</c:v>
                </c:pt>
                <c:pt idx="25">
                  <c:v>10.6</c:v>
                </c:pt>
                <c:pt idx="26">
                  <c:v>10.7</c:v>
                </c:pt>
                <c:pt idx="27">
                  <c:v>10.7</c:v>
                </c:pt>
              </c:numCache>
            </c:numRef>
          </c:val>
          <c:smooth val="0"/>
        </c:ser>
        <c:marker val="1"/>
        <c:axId val="4667077"/>
        <c:axId val="42003694"/>
      </c:lineChart>
      <c:catAx>
        <c:axId val="4667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03694"/>
        <c:crosses val="autoZero"/>
        <c:auto val="1"/>
        <c:lblOffset val="100"/>
        <c:noMultiLvlLbl val="0"/>
      </c:catAx>
      <c:valAx>
        <c:axId val="42003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6670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1010.9108582016099</c:v>
                </c:pt>
                <c:pt idx="1">
                  <c:v>1005.4954783386193</c:v>
                </c:pt>
                <c:pt idx="2">
                  <c:v>1001.4761054785001</c:v>
                </c:pt>
                <c:pt idx="3">
                  <c:v>1006.8732921014357</c:v>
                </c:pt>
                <c:pt idx="4">
                  <c:v>1011.3758220278085</c:v>
                </c:pt>
                <c:pt idx="5">
                  <c:v>1008.0637845636327</c:v>
                </c:pt>
                <c:pt idx="6">
                  <c:v>1005.2710090677032</c:v>
                </c:pt>
                <c:pt idx="7">
                  <c:v>1013.1963665999192</c:v>
                </c:pt>
                <c:pt idx="8">
                  <c:v>1025.0859933599352</c:v>
                </c:pt>
                <c:pt idx="9">
                  <c:v>1023.2180548867658</c:v>
                </c:pt>
                <c:pt idx="10">
                  <c:v>1023.4842856746423</c:v>
                </c:pt>
                <c:pt idx="11">
                  <c:v>1017.7243753420048</c:v>
                </c:pt>
                <c:pt idx="12">
                  <c:v>1022.3124926603429</c:v>
                </c:pt>
                <c:pt idx="13">
                  <c:v>1024.942954418286</c:v>
                </c:pt>
                <c:pt idx="14">
                  <c:v>1031.7231345147752</c:v>
                </c:pt>
                <c:pt idx="15">
                  <c:v>1028.4938905872582</c:v>
                </c:pt>
                <c:pt idx="16">
                  <c:v>1019.7135335227218</c:v>
                </c:pt>
                <c:pt idx="17">
                  <c:v>1022.9819320024369</c:v>
                </c:pt>
                <c:pt idx="18">
                  <c:v>1021.0213576637285</c:v>
                </c:pt>
                <c:pt idx="19">
                  <c:v>1011.1904988755279</c:v>
                </c:pt>
                <c:pt idx="20">
                  <c:v>1007.7243855102711</c:v>
                </c:pt>
                <c:pt idx="21">
                  <c:v>1005.541677976914</c:v>
                </c:pt>
                <c:pt idx="22">
                  <c:v>1016.0442474337125</c:v>
                </c:pt>
                <c:pt idx="23">
                  <c:v>1020.1305904418424</c:v>
                </c:pt>
                <c:pt idx="24">
                  <c:v>1014.8055101255943</c:v>
                </c:pt>
                <c:pt idx="25">
                  <c:v>1002.0383015719573</c:v>
                </c:pt>
                <c:pt idx="26">
                  <c:v>1004.4735956421125</c:v>
                </c:pt>
                <c:pt idx="27">
                  <c:v>1011.59943267063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42488927"/>
        <c:axId val="46856024"/>
      </c:lineChart>
      <c:catAx>
        <c:axId val="42488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856024"/>
        <c:crosses val="autoZero"/>
        <c:auto val="1"/>
        <c:lblOffset val="100"/>
        <c:noMultiLvlLbl val="0"/>
      </c:catAx>
      <c:valAx>
        <c:axId val="46856024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2488927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8.366810900774896</c:v>
                </c:pt>
                <c:pt idx="1">
                  <c:v>7.434120812353002</c:v>
                </c:pt>
                <c:pt idx="2">
                  <c:v>7.248169686286357</c:v>
                </c:pt>
                <c:pt idx="3">
                  <c:v>8.88993497891091</c:v>
                </c:pt>
                <c:pt idx="4">
                  <c:v>10.118335791758609</c:v>
                </c:pt>
                <c:pt idx="5">
                  <c:v>12.550584470707118</c:v>
                </c:pt>
                <c:pt idx="6">
                  <c:v>11.344482423467303</c:v>
                </c:pt>
                <c:pt idx="7">
                  <c:v>5.668961397662708</c:v>
                </c:pt>
                <c:pt idx="8">
                  <c:v>7.595484776737157</c:v>
                </c:pt>
                <c:pt idx="9">
                  <c:v>7.8227092730494805</c:v>
                </c:pt>
                <c:pt idx="10">
                  <c:v>8.472884770794622</c:v>
                </c:pt>
                <c:pt idx="11">
                  <c:v>5.26865932405971</c:v>
                </c:pt>
                <c:pt idx="12">
                  <c:v>5.397939383679181</c:v>
                </c:pt>
                <c:pt idx="13">
                  <c:v>5.032914775832188</c:v>
                </c:pt>
                <c:pt idx="14">
                  <c:v>5.176442490080183</c:v>
                </c:pt>
                <c:pt idx="15">
                  <c:v>5.789105379862743</c:v>
                </c:pt>
                <c:pt idx="16">
                  <c:v>7.486815271113869</c:v>
                </c:pt>
                <c:pt idx="17">
                  <c:v>3.6489555775726146</c:v>
                </c:pt>
                <c:pt idx="18">
                  <c:v>3.611130394664412</c:v>
                </c:pt>
                <c:pt idx="19">
                  <c:v>6.61556696641879</c:v>
                </c:pt>
                <c:pt idx="20">
                  <c:v>9.930382725957777</c:v>
                </c:pt>
                <c:pt idx="21">
                  <c:v>10.003124217885052</c:v>
                </c:pt>
                <c:pt idx="22">
                  <c:v>9.597098818878063</c:v>
                </c:pt>
                <c:pt idx="23">
                  <c:v>8.691279827286124</c:v>
                </c:pt>
                <c:pt idx="24">
                  <c:v>7.668386566913983</c:v>
                </c:pt>
                <c:pt idx="25">
                  <c:v>10.163838011630482</c:v>
                </c:pt>
                <c:pt idx="26">
                  <c:v>8.372390218633779</c:v>
                </c:pt>
                <c:pt idx="27">
                  <c:v>9.173039508049929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19051033"/>
        <c:axId val="37241570"/>
      </c:lineChart>
      <c:catAx>
        <c:axId val="19051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241570"/>
        <c:crosses val="autoZero"/>
        <c:auto val="1"/>
        <c:lblOffset val="100"/>
        <c:noMultiLvlLbl val="0"/>
      </c:catAx>
      <c:valAx>
        <c:axId val="37241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90510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0.032</cdr:y>
    </cdr:from>
    <cdr:to>
      <cdr:x>0.93625</cdr:x>
      <cdr:y>0.0675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52d2fa5-d227-4308-941e-0feba9771b0d}" type="TxLink">
            <a:rPr lang="en-US" cap="none" sz="1000" b="1" i="0" u="none" baseline="0">
              <a:latin typeface="Arial"/>
              <a:ea typeface="Arial"/>
              <a:cs typeface="Arial"/>
            </a:rPr>
            <a:t>year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0.02825</cdr:y>
    </cdr:from>
    <cdr:to>
      <cdr:x>0.89675</cdr:x>
      <cdr:y>0.064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e3ef48a-5f40-4af6-8514-c8ae8cb3fe70}" type="TxLink">
            <a:rPr lang="en-US" cap="none" sz="1000" b="1" i="0" u="none" baseline="0">
              <a:latin typeface="Arial"/>
              <a:ea typeface="Arial"/>
              <a:cs typeface="Arial"/>
            </a:rPr>
            <a:t>year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0.03525</cdr:y>
    </cdr:from>
    <cdr:to>
      <cdr:x>0.90175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7037bac-5580-407f-826a-35d32612d631}" type="TxLink">
            <a:rPr lang="en-US" cap="none" sz="1000" b="1" i="0" u="none" baseline="0">
              <a:latin typeface="Arial"/>
              <a:ea typeface="Arial"/>
              <a:cs typeface="Arial"/>
            </a:rPr>
            <a:t>year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44805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1c1dfdf-ab2a-4a50-9e13-c65fea03314a}" type="TxLink">
            <a:rPr lang="en-US" cap="none" sz="1000" b="0" i="0" u="none" baseline="0">
              <a:latin typeface="Arial"/>
              <a:ea typeface="Arial"/>
              <a:cs typeface="Arial"/>
            </a:rPr>
            <a:t>5.4 </a:t>
          </a:fld>
        </a:p>
      </cdr:txBody>
    </cdr:sp>
  </cdr:relSizeAnchor>
  <cdr:relSizeAnchor xmlns:cdr="http://schemas.openxmlformats.org/drawingml/2006/chartDrawing">
    <cdr:from>
      <cdr:x>0.7975</cdr:x>
      <cdr:y>0.026</cdr:y>
    </cdr:from>
    <cdr:to>
      <cdr:x>0.8865</cdr:x>
      <cdr:y>0.06025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795ea6e-cf65-4a46-ba63-f3c7205dc462}" type="TxLink">
            <a:rPr lang="en-US" cap="none" sz="1000" b="1" i="0" u="none" baseline="0">
              <a:latin typeface="Arial"/>
              <a:ea typeface="Arial"/>
              <a:cs typeface="Arial"/>
            </a:rPr>
            <a:t>year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0.02375</cdr:y>
    </cdr:from>
    <cdr:to>
      <cdr:x>0.934</cdr:x>
      <cdr:y>0.05825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090dea3-6e2a-427f-a70e-102481dcf919}" type="TxLink">
            <a:rPr lang="en-US" cap="none" sz="1000" b="1" i="0" u="none" baseline="0">
              <a:latin typeface="Arial"/>
              <a:ea typeface="Arial"/>
              <a:cs typeface="Arial"/>
            </a:rPr>
            <a:t>year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</cdr:x>
      <cdr:y>0.026</cdr:y>
    </cdr:from>
    <cdr:to>
      <cdr:x>0.914</cdr:x>
      <cdr:y>0.06025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53775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336c495-8379-436e-8576-5ad4295db4dd}" type="TxLink">
            <a:rPr lang="en-US" cap="none" sz="1000" b="1" i="0" u="none" baseline="0">
              <a:latin typeface="Arial"/>
              <a:ea typeface="Arial"/>
              <a:cs typeface="Arial"/>
            </a:rPr>
            <a:t>year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0.028</cdr:y>
    </cdr:from>
    <cdr:to>
      <cdr:x>0.90575</cdr:x>
      <cdr:y>0.064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769857f-3161-4940-acbc-d4310aa92919}" type="TxLink">
            <a:rPr lang="en-US" cap="none" sz="1000" b="1" i="0" u="none" baseline="0">
              <a:latin typeface="Arial"/>
              <a:ea typeface="Arial"/>
              <a:cs typeface="Arial"/>
            </a:rPr>
            <a:t>year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0.0375</cdr:y>
    </cdr:from>
    <cdr:to>
      <cdr:x>0.927</cdr:x>
      <cdr:y>0.07225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ed554b3-3418-418e-ad15-5b08cd002caa}" type="TxLink">
            <a:rPr lang="en-US" cap="none" sz="1000" b="1" i="0" u="none" baseline="0">
              <a:latin typeface="Arial"/>
              <a:ea typeface="Arial"/>
              <a:cs typeface="Arial"/>
            </a:rPr>
            <a:t>year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7" activePane="bottomLeft" state="split"/>
      <selection pane="topLeft" activeCell="R2" sqref="R2"/>
      <selection pane="bottomLeft" activeCell="L32" sqref="L32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7</v>
      </c>
      <c r="R4" s="60" t="s">
        <v>102</v>
      </c>
      <c r="S4" s="60"/>
      <c r="T4" s="7"/>
      <c r="U4" s="7"/>
      <c r="V4" s="60"/>
      <c r="W4" s="18"/>
      <c r="X4" s="102"/>
      <c r="Y4" s="99"/>
      <c r="Z4" s="148" t="s">
        <v>92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49"/>
      <c r="AA5" s="132"/>
      <c r="AB5" s="42" t="s">
        <v>85</v>
      </c>
    </row>
    <row r="6" spans="1:27" ht="13.5" customHeight="1" thickBot="1">
      <c r="A6" s="31" t="s">
        <v>0</v>
      </c>
      <c r="B6" s="143" t="s">
        <v>1</v>
      </c>
      <c r="C6" s="144"/>
      <c r="D6" s="144"/>
      <c r="E6" s="144"/>
      <c r="F6" s="145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103</v>
      </c>
      <c r="T6" s="31" t="s">
        <v>3</v>
      </c>
      <c r="U6" s="31" t="s">
        <v>3</v>
      </c>
      <c r="V6" s="31" t="s">
        <v>99</v>
      </c>
      <c r="W6" s="38" t="s">
        <v>61</v>
      </c>
      <c r="X6" s="104" t="s">
        <v>61</v>
      </c>
      <c r="Y6" s="146" t="s">
        <v>26</v>
      </c>
      <c r="Z6" s="149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104</v>
      </c>
      <c r="T7" s="32"/>
      <c r="U7" s="32" t="s">
        <v>46</v>
      </c>
      <c r="V7" s="37" t="s">
        <v>100</v>
      </c>
      <c r="W7" s="39" t="s">
        <v>62</v>
      </c>
      <c r="X7" s="105" t="s">
        <v>63</v>
      </c>
      <c r="Y7" s="146"/>
      <c r="Z7" s="149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2"/>
      <c r="T8" s="33" t="s">
        <v>18</v>
      </c>
      <c r="U8" s="33" t="s">
        <v>95</v>
      </c>
      <c r="V8" s="33" t="s">
        <v>101</v>
      </c>
      <c r="W8" s="33" t="s">
        <v>64</v>
      </c>
      <c r="X8" s="106" t="s">
        <v>64</v>
      </c>
      <c r="Y8" s="147"/>
      <c r="Z8" s="150"/>
      <c r="AA8" s="132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9.8</v>
      </c>
      <c r="C9" s="65">
        <v>9.1</v>
      </c>
      <c r="D9" s="65">
        <v>16.3</v>
      </c>
      <c r="E9" s="65">
        <v>7.6</v>
      </c>
      <c r="F9" s="66">
        <f aca="true" t="shared" si="0" ref="F9:F38">AVERAGE(D9:E9)</f>
        <v>11.95</v>
      </c>
      <c r="G9" s="67">
        <f>100*(AJ9/AH9)</f>
        <v>90.78014482494407</v>
      </c>
      <c r="H9" s="67">
        <f aca="true" t="shared" si="1" ref="H9:H38">AK9</f>
        <v>8.366810900774896</v>
      </c>
      <c r="I9" s="68">
        <v>6.6</v>
      </c>
      <c r="J9" s="66"/>
      <c r="K9" s="68">
        <v>9.9</v>
      </c>
      <c r="L9" s="65">
        <v>10</v>
      </c>
      <c r="M9" s="65"/>
      <c r="N9" s="65">
        <v>9.3</v>
      </c>
      <c r="O9" s="66">
        <v>8.9</v>
      </c>
      <c r="P9" s="69" t="s">
        <v>105</v>
      </c>
      <c r="Q9" s="70">
        <v>12</v>
      </c>
      <c r="R9" s="67">
        <v>5.4</v>
      </c>
      <c r="S9" s="67"/>
      <c r="T9" s="67">
        <v>0.1</v>
      </c>
      <c r="U9" s="67"/>
      <c r="V9" s="71">
        <v>8</v>
      </c>
      <c r="W9" s="64">
        <v>1000.6</v>
      </c>
      <c r="X9" s="121">
        <f aca="true" t="shared" si="2" ref="X9:X38">W9+AU17</f>
        <v>1010.9108582016099</v>
      </c>
      <c r="Y9" s="130">
        <v>0</v>
      </c>
      <c r="Z9" s="133">
        <v>0</v>
      </c>
      <c r="AA9" s="126">
        <v>0</v>
      </c>
      <c r="AB9">
        <f>IF((MAX($D$9:$D$39)=$D9),A9,0)</f>
        <v>0</v>
      </c>
      <c r="AC9">
        <f>IF((MIN($E$9:$E$39)=$E9),A9,0)</f>
        <v>0</v>
      </c>
      <c r="AD9">
        <f>IF((MIN($I$9:$I$39)=$I9),A9,0)</f>
        <v>0</v>
      </c>
      <c r="AE9">
        <f aca="true" t="shared" si="3" ref="AE9:AE34">IF((MAX($T$9:$T$39)=$T9),A9,0)</f>
        <v>0</v>
      </c>
      <c r="AF9">
        <f aca="true" t="shared" si="4" ref="AF9:AF39">IF((MAX($R$9:$R$39)=$R9),A9,0)</f>
        <v>0</v>
      </c>
      <c r="AH9">
        <f>6.107*EXP(17.38*(B9/(239+B9)))</f>
        <v>12.109831554040031</v>
      </c>
      <c r="AI9">
        <f aca="true" t="shared" si="5" ref="AI9:AI39">IF(W9&gt;=0,6.107*EXP(17.38*(C9/(239+C9))),6.107*EXP(22.44*(C9/(272.4+C9))))</f>
        <v>11.552622622814317</v>
      </c>
      <c r="AJ9">
        <f aca="true" t="shared" si="6" ref="AJ9:AJ39">IF(C9&gt;=0,AI9-(0.000799*1000*(B9-C9)),AI9-(0.00072*1000*(B9-C9)))</f>
        <v>10.993322622814317</v>
      </c>
      <c r="AK9">
        <f>239*LN(AJ9/6.107)/(17.38-LN(AJ9/6.107))</f>
        <v>8.366810900774896</v>
      </c>
      <c r="AM9">
        <f>COUNTIF(V9:V39,"&lt;1")</f>
        <v>3</v>
      </c>
      <c r="AN9">
        <f>COUNTIF(E9:E39,"&lt;0")</f>
        <v>2</v>
      </c>
      <c r="AO9">
        <f>COUNTIF(I9:I39,"&lt;0")</f>
        <v>6</v>
      </c>
      <c r="AP9">
        <f>COUNTIF(Q9:Q39,"&gt;=39")</f>
        <v>1</v>
      </c>
    </row>
    <row r="10" spans="1:37" ht="12.75">
      <c r="A10" s="72">
        <v>2</v>
      </c>
      <c r="B10" s="73">
        <v>8.7</v>
      </c>
      <c r="C10" s="74">
        <v>8.1</v>
      </c>
      <c r="D10" s="74">
        <v>12.1</v>
      </c>
      <c r="E10" s="74">
        <v>7.3</v>
      </c>
      <c r="F10" s="75">
        <f t="shared" si="0"/>
        <v>9.7</v>
      </c>
      <c r="G10" s="67">
        <f aca="true" t="shared" si="7" ref="G10:G38">100*(AJ10/AH10)</f>
        <v>91.74642812752516</v>
      </c>
      <c r="H10" s="76">
        <f t="shared" si="1"/>
        <v>7.434120812353002</v>
      </c>
      <c r="I10" s="77">
        <v>3.1</v>
      </c>
      <c r="J10" s="75"/>
      <c r="K10" s="77">
        <v>9.9</v>
      </c>
      <c r="L10" s="74">
        <v>9.9</v>
      </c>
      <c r="M10" s="74"/>
      <c r="N10" s="74">
        <v>9.5</v>
      </c>
      <c r="O10" s="75">
        <v>9.1</v>
      </c>
      <c r="P10" s="78" t="s">
        <v>109</v>
      </c>
      <c r="Q10" s="79">
        <v>27</v>
      </c>
      <c r="R10" s="76">
        <v>2.3</v>
      </c>
      <c r="S10" s="76"/>
      <c r="T10" s="76" t="s">
        <v>108</v>
      </c>
      <c r="U10" s="76"/>
      <c r="V10" s="80">
        <v>8</v>
      </c>
      <c r="W10" s="73">
        <v>995.2</v>
      </c>
      <c r="X10" s="121">
        <f t="shared" si="2"/>
        <v>1005.4954783386193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11.244461571652899</v>
      </c>
      <c r="AI10">
        <f t="shared" si="5"/>
        <v>10.795791854163713</v>
      </c>
      <c r="AJ10">
        <f t="shared" si="6"/>
        <v>10.316391854163713</v>
      </c>
      <c r="AK10">
        <f aca="true" t="shared" si="12" ref="AK10:AK39">239*LN(AJ10/6.107)/(17.38-LN(AJ10/6.107))</f>
        <v>7.434120812353002</v>
      </c>
    </row>
    <row r="11" spans="1:37" ht="12.75">
      <c r="A11" s="63">
        <v>3</v>
      </c>
      <c r="B11" s="64">
        <v>8.1</v>
      </c>
      <c r="C11" s="65">
        <v>7.7</v>
      </c>
      <c r="D11" s="65">
        <v>9.7</v>
      </c>
      <c r="E11" s="65">
        <v>8</v>
      </c>
      <c r="F11" s="66">
        <f t="shared" si="0"/>
        <v>8.85</v>
      </c>
      <c r="G11" s="67">
        <f t="shared" si="7"/>
        <v>94.35077424532045</v>
      </c>
      <c r="H11" s="67">
        <f t="shared" si="1"/>
        <v>7.248169686286357</v>
      </c>
      <c r="I11" s="68">
        <v>7.3</v>
      </c>
      <c r="J11" s="66"/>
      <c r="K11" s="68">
        <v>9.1</v>
      </c>
      <c r="L11" s="65">
        <v>9.4</v>
      </c>
      <c r="M11" s="65"/>
      <c r="N11" s="65">
        <v>9.7</v>
      </c>
      <c r="O11" s="66">
        <v>9.3</v>
      </c>
      <c r="P11" s="69" t="s">
        <v>107</v>
      </c>
      <c r="Q11" s="70">
        <v>20</v>
      </c>
      <c r="R11" s="67">
        <v>0</v>
      </c>
      <c r="S11" s="67"/>
      <c r="T11" s="67">
        <v>5.4</v>
      </c>
      <c r="U11" s="67"/>
      <c r="V11" s="71">
        <v>8</v>
      </c>
      <c r="W11" s="64">
        <v>991.2</v>
      </c>
      <c r="X11" s="121">
        <f t="shared" si="2"/>
        <v>1001.4761054785001</v>
      </c>
      <c r="Y11" s="127">
        <v>0</v>
      </c>
      <c r="Z11" s="134">
        <v>0</v>
      </c>
      <c r="AA11" s="127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10.795791854163713</v>
      </c>
      <c r="AI11">
        <f t="shared" si="5"/>
        <v>10.5055132003167</v>
      </c>
      <c r="AJ11">
        <f t="shared" si="6"/>
        <v>10.185913200316701</v>
      </c>
      <c r="AK11">
        <f t="shared" si="12"/>
        <v>7.248169686286357</v>
      </c>
    </row>
    <row r="12" spans="1:37" ht="12.75">
      <c r="A12" s="72">
        <v>4</v>
      </c>
      <c r="B12" s="73">
        <v>9.7</v>
      </c>
      <c r="C12" s="74">
        <v>9.3</v>
      </c>
      <c r="D12" s="74">
        <v>13.9</v>
      </c>
      <c r="E12" s="74">
        <v>7.9</v>
      </c>
      <c r="F12" s="75">
        <f t="shared" si="0"/>
        <v>10.9</v>
      </c>
      <c r="G12" s="67">
        <f t="shared" si="7"/>
        <v>94.68828334525627</v>
      </c>
      <c r="H12" s="76">
        <f t="shared" si="1"/>
        <v>8.88993497891091</v>
      </c>
      <c r="I12" s="77">
        <v>7.7</v>
      </c>
      <c r="J12" s="75"/>
      <c r="K12" s="77">
        <v>9.9</v>
      </c>
      <c r="L12" s="74">
        <v>9.9</v>
      </c>
      <c r="M12" s="74"/>
      <c r="N12" s="74">
        <v>9.7</v>
      </c>
      <c r="O12" s="75">
        <v>9.3</v>
      </c>
      <c r="P12" s="78" t="s">
        <v>113</v>
      </c>
      <c r="Q12" s="79">
        <v>15</v>
      </c>
      <c r="R12" s="76">
        <v>2.8</v>
      </c>
      <c r="S12" s="76"/>
      <c r="T12" s="76">
        <v>0</v>
      </c>
      <c r="U12" s="76"/>
      <c r="V12" s="80">
        <v>8</v>
      </c>
      <c r="W12" s="73">
        <v>996.6</v>
      </c>
      <c r="X12" s="121">
        <f t="shared" si="2"/>
        <v>1006.8732921014357</v>
      </c>
      <c r="Y12" s="127">
        <v>0</v>
      </c>
      <c r="Z12" s="134">
        <v>0</v>
      </c>
      <c r="AA12" s="127">
        <v>0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3"/>
        <v>0</v>
      </c>
      <c r="AF12">
        <f t="shared" si="4"/>
        <v>0</v>
      </c>
      <c r="AH12">
        <f t="shared" si="11"/>
        <v>12.028809601738768</v>
      </c>
      <c r="AI12">
        <f t="shared" si="5"/>
        <v>11.709473318755796</v>
      </c>
      <c r="AJ12">
        <f t="shared" si="6"/>
        <v>11.389873318755797</v>
      </c>
      <c r="AK12">
        <f t="shared" si="12"/>
        <v>8.88993497891091</v>
      </c>
    </row>
    <row r="13" spans="1:37" ht="12.75">
      <c r="A13" s="63">
        <v>5</v>
      </c>
      <c r="B13" s="64">
        <v>10.9</v>
      </c>
      <c r="C13" s="65">
        <v>10.5</v>
      </c>
      <c r="D13" s="65">
        <v>14.1</v>
      </c>
      <c r="E13" s="65">
        <v>7.1</v>
      </c>
      <c r="F13" s="66">
        <f t="shared" si="0"/>
        <v>10.6</v>
      </c>
      <c r="G13" s="67">
        <f t="shared" si="7"/>
        <v>94.91817323121143</v>
      </c>
      <c r="H13" s="67">
        <f t="shared" si="1"/>
        <v>10.118335791758609</v>
      </c>
      <c r="I13" s="68">
        <v>1.4</v>
      </c>
      <c r="J13" s="66"/>
      <c r="K13" s="68">
        <v>10</v>
      </c>
      <c r="L13" s="65">
        <v>9.8</v>
      </c>
      <c r="M13" s="65"/>
      <c r="N13" s="65">
        <v>9.6</v>
      </c>
      <c r="O13" s="66">
        <v>9.4</v>
      </c>
      <c r="P13" s="69" t="s">
        <v>112</v>
      </c>
      <c r="Q13" s="70">
        <v>20</v>
      </c>
      <c r="R13" s="67">
        <v>0.6</v>
      </c>
      <c r="S13" s="67"/>
      <c r="T13" s="67">
        <v>2.2</v>
      </c>
      <c r="U13" s="67"/>
      <c r="V13" s="71">
        <v>8</v>
      </c>
      <c r="W13" s="64">
        <v>1001.1</v>
      </c>
      <c r="X13" s="121">
        <f t="shared" si="2"/>
        <v>1011.3758220278085</v>
      </c>
      <c r="Y13" s="127">
        <v>0</v>
      </c>
      <c r="Z13" s="134">
        <v>0</v>
      </c>
      <c r="AA13" s="127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13.033290380870474</v>
      </c>
      <c r="AI13">
        <f t="shared" si="5"/>
        <v>12.690561141441451</v>
      </c>
      <c r="AJ13">
        <f t="shared" si="6"/>
        <v>12.370961141441452</v>
      </c>
      <c r="AK13">
        <f t="shared" si="12"/>
        <v>10.118335791758609</v>
      </c>
    </row>
    <row r="14" spans="1:37" ht="12.75">
      <c r="A14" s="72">
        <v>6</v>
      </c>
      <c r="B14" s="73">
        <v>13.1</v>
      </c>
      <c r="C14" s="74">
        <v>12.8</v>
      </c>
      <c r="D14" s="74">
        <v>15.7</v>
      </c>
      <c r="E14" s="74">
        <v>11</v>
      </c>
      <c r="F14" s="75">
        <f t="shared" si="0"/>
        <v>13.35</v>
      </c>
      <c r="G14" s="67">
        <f t="shared" si="7"/>
        <v>96.46524515285613</v>
      </c>
      <c r="H14" s="76">
        <f t="shared" si="1"/>
        <v>12.550584470707118</v>
      </c>
      <c r="I14" s="77">
        <v>9.8</v>
      </c>
      <c r="J14" s="75"/>
      <c r="K14" s="77">
        <v>11.7</v>
      </c>
      <c r="L14" s="74">
        <v>11.5</v>
      </c>
      <c r="M14" s="74"/>
      <c r="N14" s="74">
        <v>9.9</v>
      </c>
      <c r="O14" s="75">
        <v>9.5</v>
      </c>
      <c r="P14" s="78" t="s">
        <v>115</v>
      </c>
      <c r="Q14" s="79">
        <v>32</v>
      </c>
      <c r="R14" s="76">
        <v>2.4</v>
      </c>
      <c r="S14" s="76"/>
      <c r="T14" s="76">
        <v>4.4</v>
      </c>
      <c r="U14" s="76"/>
      <c r="V14" s="80">
        <v>8</v>
      </c>
      <c r="W14" s="73">
        <v>997.9</v>
      </c>
      <c r="X14" s="121">
        <f t="shared" si="2"/>
        <v>1008.0637845636327</v>
      </c>
      <c r="Y14" s="127">
        <v>0</v>
      </c>
      <c r="Z14" s="134">
        <v>0</v>
      </c>
      <c r="AA14" s="127">
        <v>0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3"/>
        <v>0</v>
      </c>
      <c r="AF14">
        <f t="shared" si="4"/>
        <v>0</v>
      </c>
      <c r="AH14">
        <f t="shared" si="11"/>
        <v>15.067820814875786</v>
      </c>
      <c r="AI14">
        <f t="shared" si="5"/>
        <v>14.77491028826301</v>
      </c>
      <c r="AJ14">
        <f t="shared" si="6"/>
        <v>14.535210288263011</v>
      </c>
      <c r="AK14">
        <f t="shared" si="12"/>
        <v>12.550584470707118</v>
      </c>
    </row>
    <row r="15" spans="1:37" ht="12.75">
      <c r="A15" s="63">
        <v>7</v>
      </c>
      <c r="B15" s="64">
        <v>12.1</v>
      </c>
      <c r="C15" s="65">
        <v>11.7</v>
      </c>
      <c r="D15" s="65">
        <v>15</v>
      </c>
      <c r="E15" s="65">
        <v>11.5</v>
      </c>
      <c r="F15" s="66">
        <f t="shared" si="0"/>
        <v>13.25</v>
      </c>
      <c r="G15" s="67">
        <f t="shared" si="7"/>
        <v>95.13019247281036</v>
      </c>
      <c r="H15" s="67">
        <f t="shared" si="1"/>
        <v>11.344482423467303</v>
      </c>
      <c r="I15" s="68">
        <v>10.9</v>
      </c>
      <c r="J15" s="66"/>
      <c r="K15" s="68">
        <v>11.2</v>
      </c>
      <c r="L15" s="65">
        <v>11.5</v>
      </c>
      <c r="M15" s="65"/>
      <c r="N15" s="65">
        <v>9.9</v>
      </c>
      <c r="O15" s="66">
        <v>9.5</v>
      </c>
      <c r="P15" s="69" t="s">
        <v>115</v>
      </c>
      <c r="Q15" s="70">
        <v>23</v>
      </c>
      <c r="R15" s="67">
        <v>0.1</v>
      </c>
      <c r="S15" s="67"/>
      <c r="T15" s="67">
        <v>4.6</v>
      </c>
      <c r="U15" s="67"/>
      <c r="V15" s="71">
        <v>8</v>
      </c>
      <c r="W15" s="64">
        <v>995.1</v>
      </c>
      <c r="X15" s="121">
        <f t="shared" si="2"/>
        <v>1005.2710090677032</v>
      </c>
      <c r="Y15" s="127">
        <v>0</v>
      </c>
      <c r="Z15" s="134">
        <v>0</v>
      </c>
      <c r="AA15" s="127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14.110830506745673</v>
      </c>
      <c r="AI15">
        <f t="shared" si="5"/>
        <v>13.743260220579202</v>
      </c>
      <c r="AJ15">
        <f t="shared" si="6"/>
        <v>13.423660220579201</v>
      </c>
      <c r="AK15">
        <f t="shared" si="12"/>
        <v>11.344482423467303</v>
      </c>
    </row>
    <row r="16" spans="1:37" ht="12.75">
      <c r="A16" s="72">
        <v>8</v>
      </c>
      <c r="B16" s="73">
        <v>8.1</v>
      </c>
      <c r="C16" s="74">
        <v>7</v>
      </c>
      <c r="D16" s="74">
        <v>11.9</v>
      </c>
      <c r="E16" s="74">
        <v>4.7</v>
      </c>
      <c r="F16" s="75">
        <f t="shared" si="0"/>
        <v>8.3</v>
      </c>
      <c r="G16" s="67">
        <f t="shared" si="7"/>
        <v>84.61763660802835</v>
      </c>
      <c r="H16" s="76">
        <f t="shared" si="1"/>
        <v>5.668961397662708</v>
      </c>
      <c r="I16" s="77">
        <v>1.9</v>
      </c>
      <c r="J16" s="75"/>
      <c r="K16" s="77">
        <v>6.4</v>
      </c>
      <c r="L16" s="74">
        <v>7.7</v>
      </c>
      <c r="M16" s="74"/>
      <c r="N16" s="74">
        <v>10.3</v>
      </c>
      <c r="O16" s="75">
        <v>9.8</v>
      </c>
      <c r="P16" s="78" t="s">
        <v>116</v>
      </c>
      <c r="Q16" s="79">
        <v>22</v>
      </c>
      <c r="R16" s="76">
        <v>0.1</v>
      </c>
      <c r="S16" s="76"/>
      <c r="T16" s="76">
        <v>0</v>
      </c>
      <c r="U16" s="76"/>
      <c r="V16" s="80">
        <v>4</v>
      </c>
      <c r="W16" s="73">
        <v>1002.8</v>
      </c>
      <c r="X16" s="121">
        <f t="shared" si="2"/>
        <v>1013.1963665999192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10.795791854163713</v>
      </c>
      <c r="AI16">
        <f t="shared" si="5"/>
        <v>10.014043920115377</v>
      </c>
      <c r="AJ16">
        <f t="shared" si="6"/>
        <v>9.135143920115377</v>
      </c>
      <c r="AK16">
        <f t="shared" si="12"/>
        <v>5.668961397662708</v>
      </c>
    </row>
    <row r="17" spans="1:47" ht="12.75">
      <c r="A17" s="63">
        <v>9</v>
      </c>
      <c r="B17" s="64">
        <v>11.7</v>
      </c>
      <c r="C17" s="65">
        <v>9.7</v>
      </c>
      <c r="D17" s="65">
        <v>16</v>
      </c>
      <c r="E17" s="65">
        <v>5.1</v>
      </c>
      <c r="F17" s="66">
        <f t="shared" si="0"/>
        <v>10.55</v>
      </c>
      <c r="G17" s="67">
        <f t="shared" si="7"/>
        <v>75.89763589078841</v>
      </c>
      <c r="H17" s="67">
        <f t="shared" si="1"/>
        <v>7.595484776737157</v>
      </c>
      <c r="I17" s="68">
        <v>1.2</v>
      </c>
      <c r="J17" s="66"/>
      <c r="K17" s="68">
        <v>7.8</v>
      </c>
      <c r="L17" s="65">
        <v>7.9</v>
      </c>
      <c r="M17" s="65"/>
      <c r="N17" s="65">
        <v>9.8</v>
      </c>
      <c r="O17" s="66">
        <v>9.9</v>
      </c>
      <c r="P17" s="69" t="s">
        <v>120</v>
      </c>
      <c r="Q17" s="70">
        <v>21</v>
      </c>
      <c r="R17" s="67">
        <v>7</v>
      </c>
      <c r="S17" s="67"/>
      <c r="T17" s="67">
        <v>0</v>
      </c>
      <c r="U17" s="67"/>
      <c r="V17" s="71">
        <v>4</v>
      </c>
      <c r="W17" s="64">
        <v>1014.7</v>
      </c>
      <c r="X17" s="121">
        <f t="shared" si="2"/>
        <v>1025.0859933599352</v>
      </c>
      <c r="Y17" s="127"/>
      <c r="Z17" s="134"/>
      <c r="AA17" s="127"/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13.743260220579202</v>
      </c>
      <c r="AI17">
        <f t="shared" si="5"/>
        <v>12.028809601738768</v>
      </c>
      <c r="AJ17">
        <f t="shared" si="6"/>
        <v>10.430809601738767</v>
      </c>
      <c r="AK17">
        <f t="shared" si="12"/>
        <v>7.595484776737157</v>
      </c>
      <c r="AU17">
        <f aca="true" t="shared" si="13" ref="AU17:AU47">W9*(10^(85/(18429.1+(67.53*B9)+(0.003*31)))-1)</f>
        <v>10.310858201609856</v>
      </c>
    </row>
    <row r="18" spans="1:47" ht="12.75">
      <c r="A18" s="72">
        <v>10</v>
      </c>
      <c r="B18" s="73">
        <v>10.3</v>
      </c>
      <c r="C18" s="74">
        <v>9.1</v>
      </c>
      <c r="D18" s="74">
        <v>14.2</v>
      </c>
      <c r="E18" s="74">
        <v>1.8</v>
      </c>
      <c r="F18" s="75">
        <f t="shared" si="0"/>
        <v>8</v>
      </c>
      <c r="G18" s="67">
        <f t="shared" si="7"/>
        <v>84.60040087813555</v>
      </c>
      <c r="H18" s="76">
        <f t="shared" si="1"/>
        <v>7.8227092730494805</v>
      </c>
      <c r="I18" s="77">
        <v>-0.4</v>
      </c>
      <c r="J18" s="75"/>
      <c r="K18" s="77">
        <v>7.2</v>
      </c>
      <c r="L18" s="74">
        <v>7.8</v>
      </c>
      <c r="M18" s="74"/>
      <c r="N18" s="74">
        <v>9.8</v>
      </c>
      <c r="O18" s="75">
        <v>9.8</v>
      </c>
      <c r="P18" s="78" t="s">
        <v>121</v>
      </c>
      <c r="Q18" s="79">
        <v>15</v>
      </c>
      <c r="R18" s="76">
        <v>7.4</v>
      </c>
      <c r="S18" s="76"/>
      <c r="T18" s="76">
        <v>0</v>
      </c>
      <c r="U18" s="76"/>
      <c r="V18" s="80">
        <v>6</v>
      </c>
      <c r="W18" s="73">
        <v>1012.8</v>
      </c>
      <c r="X18" s="121">
        <f t="shared" si="2"/>
        <v>1023.2180548867658</v>
      </c>
      <c r="Y18" s="127"/>
      <c r="Z18" s="134"/>
      <c r="AA18" s="127"/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12.522189626588666</v>
      </c>
      <c r="AI18">
        <f t="shared" si="5"/>
        <v>11.552622622814317</v>
      </c>
      <c r="AJ18">
        <f t="shared" si="6"/>
        <v>10.593822622814317</v>
      </c>
      <c r="AK18">
        <f t="shared" si="12"/>
        <v>7.8227092730494805</v>
      </c>
      <c r="AU18">
        <f t="shared" si="13"/>
        <v>10.295478338619187</v>
      </c>
    </row>
    <row r="19" spans="1:47" ht="12.75">
      <c r="A19" s="63">
        <v>11</v>
      </c>
      <c r="B19" s="64">
        <v>11.3</v>
      </c>
      <c r="C19" s="65">
        <v>9.9</v>
      </c>
      <c r="D19" s="65">
        <v>14.8</v>
      </c>
      <c r="E19" s="65">
        <v>2.7</v>
      </c>
      <c r="F19" s="66">
        <f t="shared" si="0"/>
        <v>8.75</v>
      </c>
      <c r="G19" s="67">
        <f t="shared" si="7"/>
        <v>82.73028483438742</v>
      </c>
      <c r="H19" s="67">
        <f t="shared" si="1"/>
        <v>8.472884770794622</v>
      </c>
      <c r="I19" s="68">
        <v>-0.9</v>
      </c>
      <c r="J19" s="66"/>
      <c r="K19" s="68">
        <v>8.5</v>
      </c>
      <c r="L19" s="65">
        <v>8.8</v>
      </c>
      <c r="M19" s="65"/>
      <c r="N19" s="65">
        <v>9.9</v>
      </c>
      <c r="O19" s="66">
        <v>9.9</v>
      </c>
      <c r="P19" s="69" t="s">
        <v>125</v>
      </c>
      <c r="Q19" s="70">
        <v>12</v>
      </c>
      <c r="R19" s="67">
        <v>7</v>
      </c>
      <c r="S19" s="67"/>
      <c r="T19" s="67">
        <v>0</v>
      </c>
      <c r="U19" s="67"/>
      <c r="V19" s="71">
        <v>1</v>
      </c>
      <c r="W19" s="64">
        <v>1013.1</v>
      </c>
      <c r="X19" s="121">
        <f t="shared" si="2"/>
        <v>1023.4842856746423</v>
      </c>
      <c r="Y19" s="127"/>
      <c r="Z19" s="134"/>
      <c r="AA19" s="127"/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13.384135570301822</v>
      </c>
      <c r="AI19">
        <f t="shared" si="5"/>
        <v>12.191333479931261</v>
      </c>
      <c r="AJ19">
        <f t="shared" si="6"/>
        <v>11.07273347993126</v>
      </c>
      <c r="AK19">
        <f t="shared" si="12"/>
        <v>8.472884770794622</v>
      </c>
      <c r="AU19">
        <f t="shared" si="13"/>
        <v>10.276105478500103</v>
      </c>
    </row>
    <row r="20" spans="1:47" ht="12.75">
      <c r="A20" s="72">
        <v>12</v>
      </c>
      <c r="B20" s="73">
        <v>8.6</v>
      </c>
      <c r="C20" s="74">
        <v>7.1</v>
      </c>
      <c r="D20" s="74">
        <v>14.1</v>
      </c>
      <c r="E20" s="74">
        <v>3.6</v>
      </c>
      <c r="F20" s="75">
        <f t="shared" si="0"/>
        <v>8.85</v>
      </c>
      <c r="G20" s="67">
        <f t="shared" si="7"/>
        <v>79.54908372830923</v>
      </c>
      <c r="H20" s="76">
        <f t="shared" si="1"/>
        <v>5.26865932405971</v>
      </c>
      <c r="I20" s="77">
        <v>0.6</v>
      </c>
      <c r="J20" s="75"/>
      <c r="K20" s="77">
        <v>8.9</v>
      </c>
      <c r="L20" s="74">
        <v>9</v>
      </c>
      <c r="M20" s="74"/>
      <c r="N20" s="74">
        <v>9.9</v>
      </c>
      <c r="O20" s="75">
        <v>9.9</v>
      </c>
      <c r="P20" s="78" t="s">
        <v>120</v>
      </c>
      <c r="Q20" s="79">
        <v>26</v>
      </c>
      <c r="R20" s="76">
        <v>4.5</v>
      </c>
      <c r="S20" s="76"/>
      <c r="T20" s="76">
        <v>0</v>
      </c>
      <c r="U20" s="76"/>
      <c r="V20" s="80">
        <v>8</v>
      </c>
      <c r="W20" s="73">
        <v>1007.3</v>
      </c>
      <c r="X20" s="121">
        <f t="shared" si="2"/>
        <v>1017.7243753420048</v>
      </c>
      <c r="Y20" s="127"/>
      <c r="Z20" s="134"/>
      <c r="AA20" s="127"/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11.16856191408211</v>
      </c>
      <c r="AI20">
        <f t="shared" si="5"/>
        <v>10.082988668281233</v>
      </c>
      <c r="AJ20">
        <f t="shared" si="6"/>
        <v>8.884488668281232</v>
      </c>
      <c r="AK20">
        <f t="shared" si="12"/>
        <v>5.26865932405971</v>
      </c>
      <c r="AU20">
        <f t="shared" si="13"/>
        <v>10.273292101435725</v>
      </c>
    </row>
    <row r="21" spans="1:47" ht="12.75">
      <c r="A21" s="63">
        <v>13</v>
      </c>
      <c r="B21" s="64">
        <v>10.2</v>
      </c>
      <c r="C21" s="65">
        <v>8</v>
      </c>
      <c r="D21" s="65">
        <v>14.1</v>
      </c>
      <c r="E21" s="65">
        <v>5.1</v>
      </c>
      <c r="F21" s="66">
        <f t="shared" si="0"/>
        <v>9.6</v>
      </c>
      <c r="G21" s="67">
        <f t="shared" si="7"/>
        <v>72.07132752175576</v>
      </c>
      <c r="H21" s="67">
        <f t="shared" si="1"/>
        <v>5.397939383679181</v>
      </c>
      <c r="I21" s="68">
        <v>1</v>
      </c>
      <c r="J21" s="66"/>
      <c r="K21" s="68">
        <v>7</v>
      </c>
      <c r="L21" s="65">
        <v>7.8</v>
      </c>
      <c r="M21" s="65"/>
      <c r="N21" s="65">
        <v>9.9</v>
      </c>
      <c r="O21" s="66">
        <v>9.9</v>
      </c>
      <c r="P21" s="69" t="s">
        <v>126</v>
      </c>
      <c r="Q21" s="70">
        <v>21</v>
      </c>
      <c r="R21" s="67">
        <v>9.6</v>
      </c>
      <c r="S21" s="67"/>
      <c r="T21" s="67">
        <v>0</v>
      </c>
      <c r="U21" s="67"/>
      <c r="V21" s="71">
        <v>4</v>
      </c>
      <c r="W21" s="64">
        <v>1011.9</v>
      </c>
      <c r="X21" s="121">
        <f t="shared" si="2"/>
        <v>1022.3124926603429</v>
      </c>
      <c r="Y21" s="127"/>
      <c r="Z21" s="134"/>
      <c r="AA21" s="127"/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12.4387434277299</v>
      </c>
      <c r="AI21">
        <f t="shared" si="5"/>
        <v>10.722567515390086</v>
      </c>
      <c r="AJ21">
        <f t="shared" si="6"/>
        <v>8.964767515390086</v>
      </c>
      <c r="AK21">
        <f t="shared" si="12"/>
        <v>5.397939383679181</v>
      </c>
      <c r="AU21">
        <f t="shared" si="13"/>
        <v>10.275822027808456</v>
      </c>
    </row>
    <row r="22" spans="1:47" ht="12.75">
      <c r="A22" s="72">
        <v>14</v>
      </c>
      <c r="B22" s="73">
        <v>10.1</v>
      </c>
      <c r="C22" s="74">
        <v>7.8</v>
      </c>
      <c r="D22" s="74">
        <v>15.4</v>
      </c>
      <c r="E22" s="74">
        <v>5.8</v>
      </c>
      <c r="F22" s="75">
        <f t="shared" si="0"/>
        <v>10.6</v>
      </c>
      <c r="G22" s="67">
        <f t="shared" si="7"/>
        <v>70.73390344231711</v>
      </c>
      <c r="H22" s="76">
        <f t="shared" si="1"/>
        <v>5.032914775832188</v>
      </c>
      <c r="I22" s="77">
        <v>1.4</v>
      </c>
      <c r="J22" s="75"/>
      <c r="K22" s="77">
        <v>7.9</v>
      </c>
      <c r="L22" s="74">
        <v>8.4</v>
      </c>
      <c r="M22" s="74"/>
      <c r="N22" s="74">
        <v>9.8</v>
      </c>
      <c r="O22" s="75">
        <v>9.9</v>
      </c>
      <c r="P22" s="78" t="s">
        <v>130</v>
      </c>
      <c r="Q22" s="79">
        <v>23</v>
      </c>
      <c r="R22" s="76">
        <v>9.7</v>
      </c>
      <c r="S22" s="76"/>
      <c r="T22" s="76">
        <v>0</v>
      </c>
      <c r="U22" s="76"/>
      <c r="V22" s="80">
        <v>2</v>
      </c>
      <c r="W22" s="73">
        <v>1014.5</v>
      </c>
      <c r="X22" s="121">
        <f t="shared" si="2"/>
        <v>1024.942954418286</v>
      </c>
      <c r="Y22" s="127"/>
      <c r="Z22" s="134"/>
      <c r="AA22" s="127"/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12.355786973925246</v>
      </c>
      <c r="AI22">
        <f t="shared" si="5"/>
        <v>10.57743042767468</v>
      </c>
      <c r="AJ22">
        <f t="shared" si="6"/>
        <v>8.73973042767468</v>
      </c>
      <c r="AK22">
        <f t="shared" si="12"/>
        <v>5.032914775832188</v>
      </c>
      <c r="AU22">
        <f t="shared" si="13"/>
        <v>10.16378456363265</v>
      </c>
    </row>
    <row r="23" spans="1:47" ht="12.75">
      <c r="A23" s="63">
        <v>15</v>
      </c>
      <c r="B23" s="64">
        <v>9.8</v>
      </c>
      <c r="C23" s="65">
        <v>7.7</v>
      </c>
      <c r="D23" s="65">
        <v>16.2</v>
      </c>
      <c r="E23" s="65">
        <v>-1.4</v>
      </c>
      <c r="F23" s="66">
        <f t="shared" si="0"/>
        <v>7.3999999999999995</v>
      </c>
      <c r="G23" s="67">
        <f t="shared" si="7"/>
        <v>72.89625095876472</v>
      </c>
      <c r="H23" s="67">
        <f t="shared" si="1"/>
        <v>5.176442490080183</v>
      </c>
      <c r="I23" s="68">
        <v>-3.4</v>
      </c>
      <c r="J23" s="66"/>
      <c r="K23" s="68">
        <v>8.2</v>
      </c>
      <c r="L23" s="65">
        <v>7.8</v>
      </c>
      <c r="M23" s="65"/>
      <c r="N23" s="65">
        <v>9.9</v>
      </c>
      <c r="O23" s="66">
        <v>9.9</v>
      </c>
      <c r="P23" s="69" t="s">
        <v>131</v>
      </c>
      <c r="Q23" s="70">
        <v>10</v>
      </c>
      <c r="R23" s="67">
        <v>10.4</v>
      </c>
      <c r="S23" s="67"/>
      <c r="T23" s="67">
        <v>0</v>
      </c>
      <c r="U23" s="67"/>
      <c r="V23" s="71">
        <v>0</v>
      </c>
      <c r="W23" s="64">
        <v>1021.2</v>
      </c>
      <c r="X23" s="121">
        <f t="shared" si="2"/>
        <v>1031.7231345147752</v>
      </c>
      <c r="Y23" s="127"/>
      <c r="Z23" s="134"/>
      <c r="AA23" s="127"/>
      <c r="AB23">
        <f t="shared" si="8"/>
        <v>0</v>
      </c>
      <c r="AC23">
        <f t="shared" si="9"/>
        <v>15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12.109831554040031</v>
      </c>
      <c r="AI23">
        <f t="shared" si="5"/>
        <v>10.5055132003167</v>
      </c>
      <c r="AJ23">
        <f t="shared" si="6"/>
        <v>8.8276132003167</v>
      </c>
      <c r="AK23">
        <f t="shared" si="12"/>
        <v>5.176442490080183</v>
      </c>
      <c r="AU23">
        <f t="shared" si="13"/>
        <v>10.17100906770314</v>
      </c>
    </row>
    <row r="24" spans="1:47" ht="12.75">
      <c r="A24" s="72">
        <v>16</v>
      </c>
      <c r="B24" s="73">
        <v>9.7</v>
      </c>
      <c r="C24" s="74">
        <v>7.9</v>
      </c>
      <c r="D24" s="74">
        <v>16.6</v>
      </c>
      <c r="E24" s="74">
        <v>0.6</v>
      </c>
      <c r="F24" s="75">
        <f t="shared" si="0"/>
        <v>8.600000000000001</v>
      </c>
      <c r="G24" s="67">
        <f t="shared" si="7"/>
        <v>76.57932435694089</v>
      </c>
      <c r="H24" s="76">
        <f t="shared" si="1"/>
        <v>5.789105379862743</v>
      </c>
      <c r="I24" s="77">
        <v>-4.5</v>
      </c>
      <c r="J24" s="75"/>
      <c r="K24" s="77">
        <v>9.1</v>
      </c>
      <c r="L24" s="74">
        <v>8.4</v>
      </c>
      <c r="M24" s="74"/>
      <c r="N24" s="74">
        <v>9.9</v>
      </c>
      <c r="O24" s="75">
        <v>9.9</v>
      </c>
      <c r="P24" s="78" t="s">
        <v>132</v>
      </c>
      <c r="Q24" s="79">
        <v>16</v>
      </c>
      <c r="R24" s="76">
        <v>10.7</v>
      </c>
      <c r="S24" s="76"/>
      <c r="T24" s="76">
        <v>0</v>
      </c>
      <c r="U24" s="76"/>
      <c r="V24" s="80">
        <v>0</v>
      </c>
      <c r="W24" s="73">
        <v>1018</v>
      </c>
      <c r="X24" s="121">
        <f t="shared" si="2"/>
        <v>1028.4938905872582</v>
      </c>
      <c r="Y24" s="127"/>
      <c r="Z24" s="134"/>
      <c r="AA24" s="127"/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16</v>
      </c>
      <c r="AH24">
        <f t="shared" si="11"/>
        <v>12.028809601738768</v>
      </c>
      <c r="AI24">
        <f t="shared" si="5"/>
        <v>10.649781121194382</v>
      </c>
      <c r="AJ24">
        <f t="shared" si="6"/>
        <v>9.211581121194381</v>
      </c>
      <c r="AK24">
        <f t="shared" si="12"/>
        <v>5.789105379862743</v>
      </c>
      <c r="AU24">
        <f t="shared" si="13"/>
        <v>10.396366599919192</v>
      </c>
    </row>
    <row r="25" spans="1:47" ht="12.75">
      <c r="A25" s="63">
        <v>17</v>
      </c>
      <c r="B25" s="64">
        <v>12.2</v>
      </c>
      <c r="C25" s="65">
        <v>9.9</v>
      </c>
      <c r="D25" s="65">
        <v>13.7</v>
      </c>
      <c r="E25" s="65">
        <v>5.6</v>
      </c>
      <c r="F25" s="66">
        <f t="shared" si="0"/>
        <v>9.649999999999999</v>
      </c>
      <c r="G25" s="67">
        <f t="shared" si="7"/>
        <v>72.89205834294359</v>
      </c>
      <c r="H25" s="67">
        <f t="shared" si="1"/>
        <v>7.486815271113869</v>
      </c>
      <c r="I25" s="68">
        <v>0.9</v>
      </c>
      <c r="J25" s="66"/>
      <c r="K25" s="68">
        <v>10.4</v>
      </c>
      <c r="L25" s="65">
        <v>10</v>
      </c>
      <c r="M25" s="65"/>
      <c r="N25" s="65">
        <v>10.1</v>
      </c>
      <c r="O25" s="66">
        <v>9.9</v>
      </c>
      <c r="P25" s="69" t="s">
        <v>115</v>
      </c>
      <c r="Q25" s="70">
        <v>25</v>
      </c>
      <c r="R25" s="67">
        <v>3.9</v>
      </c>
      <c r="S25" s="67"/>
      <c r="T25" s="67">
        <v>0.2</v>
      </c>
      <c r="U25" s="67"/>
      <c r="V25" s="71">
        <v>4</v>
      </c>
      <c r="W25" s="64">
        <v>1009.4</v>
      </c>
      <c r="X25" s="121">
        <f t="shared" si="2"/>
        <v>1019.7135335227218</v>
      </c>
      <c r="Y25" s="127"/>
      <c r="Z25" s="134"/>
      <c r="AA25" s="127"/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14.204062438763</v>
      </c>
      <c r="AI25">
        <f t="shared" si="5"/>
        <v>12.191333479931261</v>
      </c>
      <c r="AJ25">
        <f t="shared" si="6"/>
        <v>10.353633479931261</v>
      </c>
      <c r="AK25">
        <f t="shared" si="12"/>
        <v>7.486815271113869</v>
      </c>
      <c r="AU25">
        <f t="shared" si="13"/>
        <v>10.385993359935139</v>
      </c>
    </row>
    <row r="26" spans="1:47" ht="12.75">
      <c r="A26" s="72">
        <v>18</v>
      </c>
      <c r="B26" s="73">
        <v>8.5</v>
      </c>
      <c r="C26" s="74">
        <v>6.4</v>
      </c>
      <c r="D26" s="74">
        <v>14</v>
      </c>
      <c r="E26" s="74">
        <v>0.3</v>
      </c>
      <c r="F26" s="75">
        <f t="shared" si="0"/>
        <v>7.15</v>
      </c>
      <c r="G26" s="67">
        <f t="shared" si="7"/>
        <v>71.49601964859764</v>
      </c>
      <c r="H26" s="76">
        <f t="shared" si="1"/>
        <v>3.6489555775726146</v>
      </c>
      <c r="I26" s="77">
        <v>-4.5</v>
      </c>
      <c r="J26" s="75"/>
      <c r="K26" s="77">
        <v>5.7</v>
      </c>
      <c r="L26" s="74">
        <v>6.8</v>
      </c>
      <c r="M26" s="74"/>
      <c r="N26" s="74">
        <v>10</v>
      </c>
      <c r="O26" s="75">
        <v>10</v>
      </c>
      <c r="P26" s="78" t="s">
        <v>133</v>
      </c>
      <c r="Q26" s="79">
        <v>14</v>
      </c>
      <c r="R26" s="76">
        <v>10.1</v>
      </c>
      <c r="S26" s="76"/>
      <c r="T26" s="76">
        <v>0</v>
      </c>
      <c r="U26" s="76"/>
      <c r="V26" s="80">
        <v>0</v>
      </c>
      <c r="W26" s="73">
        <v>1012.5</v>
      </c>
      <c r="X26" s="121">
        <f t="shared" si="2"/>
        <v>1022.9819320024369</v>
      </c>
      <c r="Y26" s="127"/>
      <c r="Z26" s="134"/>
      <c r="AA26" s="127"/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11.093113863278093</v>
      </c>
      <c r="AI26">
        <f t="shared" si="5"/>
        <v>9.609034867330614</v>
      </c>
      <c r="AJ26">
        <f t="shared" si="6"/>
        <v>7.931134867330615</v>
      </c>
      <c r="AK26">
        <f t="shared" si="12"/>
        <v>3.6489555775726146</v>
      </c>
      <c r="AU26">
        <f t="shared" si="13"/>
        <v>10.418054886765825</v>
      </c>
    </row>
    <row r="27" spans="1:47" ht="12.75">
      <c r="A27" s="63">
        <v>19</v>
      </c>
      <c r="B27" s="64">
        <v>6.9</v>
      </c>
      <c r="C27" s="65">
        <v>5.5</v>
      </c>
      <c r="D27" s="65">
        <v>14.4</v>
      </c>
      <c r="E27" s="65">
        <v>-1.2</v>
      </c>
      <c r="F27" s="66">
        <f t="shared" si="0"/>
        <v>6.6000000000000005</v>
      </c>
      <c r="G27" s="67">
        <f t="shared" si="7"/>
        <v>79.53328966430259</v>
      </c>
      <c r="H27" s="67">
        <f t="shared" si="1"/>
        <v>3.611130394664412</v>
      </c>
      <c r="I27" s="68">
        <v>-6</v>
      </c>
      <c r="J27" s="66"/>
      <c r="K27" s="68">
        <v>10.5</v>
      </c>
      <c r="L27" s="65">
        <v>9.3</v>
      </c>
      <c r="M27" s="65"/>
      <c r="N27" s="65">
        <v>9.8</v>
      </c>
      <c r="O27" s="66">
        <v>10</v>
      </c>
      <c r="P27" s="69" t="s">
        <v>134</v>
      </c>
      <c r="Q27" s="70">
        <v>16</v>
      </c>
      <c r="R27" s="67">
        <v>4.7</v>
      </c>
      <c r="S27" s="67"/>
      <c r="T27" s="67">
        <v>0.2</v>
      </c>
      <c r="U27" s="67"/>
      <c r="V27" s="71">
        <v>7</v>
      </c>
      <c r="W27" s="64">
        <v>1010.5</v>
      </c>
      <c r="X27" s="121">
        <f t="shared" si="2"/>
        <v>1021.0213576637285</v>
      </c>
      <c r="Y27" s="127"/>
      <c r="Z27" s="134"/>
      <c r="AA27" s="127"/>
      <c r="AB27">
        <f t="shared" si="8"/>
        <v>0</v>
      </c>
      <c r="AC27">
        <f t="shared" si="9"/>
        <v>0</v>
      </c>
      <c r="AD27">
        <f t="shared" si="10"/>
        <v>19</v>
      </c>
      <c r="AE27">
        <f t="shared" si="3"/>
        <v>0</v>
      </c>
      <c r="AF27">
        <f t="shared" si="4"/>
        <v>0</v>
      </c>
      <c r="AH27">
        <f t="shared" si="11"/>
        <v>9.945515096468517</v>
      </c>
      <c r="AI27">
        <f t="shared" si="5"/>
        <v>9.028595330281249</v>
      </c>
      <c r="AJ27">
        <f t="shared" si="6"/>
        <v>7.909995330281248</v>
      </c>
      <c r="AK27">
        <f t="shared" si="12"/>
        <v>3.611130394664412</v>
      </c>
      <c r="AU27">
        <f t="shared" si="13"/>
        <v>10.38428567464219</v>
      </c>
    </row>
    <row r="28" spans="1:47" ht="12.75">
      <c r="A28" s="72">
        <v>20</v>
      </c>
      <c r="B28" s="73">
        <v>7.7</v>
      </c>
      <c r="C28" s="74">
        <v>7.2</v>
      </c>
      <c r="D28" s="74">
        <v>13.7</v>
      </c>
      <c r="E28" s="74">
        <v>5.9</v>
      </c>
      <c r="F28" s="75">
        <f t="shared" si="0"/>
        <v>9.8</v>
      </c>
      <c r="G28" s="67">
        <f t="shared" si="7"/>
        <v>92.83555515526129</v>
      </c>
      <c r="H28" s="76">
        <f t="shared" si="1"/>
        <v>6.61556696641879</v>
      </c>
      <c r="I28" s="77">
        <v>0.3</v>
      </c>
      <c r="J28" s="75"/>
      <c r="K28" s="77">
        <v>8.9</v>
      </c>
      <c r="L28" s="74">
        <v>9.2</v>
      </c>
      <c r="M28" s="74"/>
      <c r="N28" s="74">
        <v>9.8</v>
      </c>
      <c r="O28" s="75">
        <v>10</v>
      </c>
      <c r="P28" s="78" t="s">
        <v>135</v>
      </c>
      <c r="Q28" s="79">
        <v>51</v>
      </c>
      <c r="R28" s="76">
        <v>0</v>
      </c>
      <c r="S28" s="76"/>
      <c r="T28" s="76">
        <v>0.8</v>
      </c>
      <c r="U28" s="76"/>
      <c r="V28" s="80">
        <v>8</v>
      </c>
      <c r="W28" s="73">
        <v>1000.8</v>
      </c>
      <c r="X28" s="121">
        <f t="shared" si="2"/>
        <v>1011.1904988755279</v>
      </c>
      <c r="Y28" s="127"/>
      <c r="Z28" s="134"/>
      <c r="AA28" s="127"/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10.5055132003167</v>
      </c>
      <c r="AI28">
        <f t="shared" si="5"/>
        <v>10.152351501423265</v>
      </c>
      <c r="AJ28">
        <f t="shared" si="6"/>
        <v>9.752851501423265</v>
      </c>
      <c r="AK28">
        <f t="shared" si="12"/>
        <v>6.61556696641879</v>
      </c>
      <c r="AU28">
        <f t="shared" si="13"/>
        <v>10.42437534200481</v>
      </c>
    </row>
    <row r="29" spans="1:47" ht="12.75">
      <c r="A29" s="63">
        <v>21</v>
      </c>
      <c r="B29" s="64">
        <v>11.3</v>
      </c>
      <c r="C29" s="65">
        <v>10.6</v>
      </c>
      <c r="D29" s="65">
        <v>19.7</v>
      </c>
      <c r="E29" s="65">
        <v>7.6</v>
      </c>
      <c r="F29" s="66">
        <f t="shared" si="0"/>
        <v>13.649999999999999</v>
      </c>
      <c r="G29" s="67">
        <f t="shared" si="7"/>
        <v>91.2736676906656</v>
      </c>
      <c r="H29" s="67">
        <f t="shared" si="1"/>
        <v>9.930382725957777</v>
      </c>
      <c r="I29" s="68">
        <v>0.9</v>
      </c>
      <c r="J29" s="66"/>
      <c r="K29" s="68">
        <v>11.2</v>
      </c>
      <c r="L29" s="65">
        <v>10.6</v>
      </c>
      <c r="M29" s="65"/>
      <c r="N29" s="65">
        <v>9.9</v>
      </c>
      <c r="O29" s="66">
        <v>10</v>
      </c>
      <c r="P29" s="69" t="s">
        <v>136</v>
      </c>
      <c r="Q29" s="70">
        <v>33</v>
      </c>
      <c r="R29" s="67">
        <v>6.4</v>
      </c>
      <c r="S29" s="67"/>
      <c r="T29" s="67">
        <v>0.3</v>
      </c>
      <c r="U29" s="67"/>
      <c r="V29" s="71">
        <v>8</v>
      </c>
      <c r="W29" s="64">
        <v>997.5</v>
      </c>
      <c r="X29" s="121">
        <f t="shared" si="2"/>
        <v>1007.7243855102711</v>
      </c>
      <c r="Y29" s="127"/>
      <c r="Z29" s="134"/>
      <c r="AA29" s="127"/>
      <c r="AB29">
        <f t="shared" si="8"/>
        <v>21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13.384135570301822</v>
      </c>
      <c r="AI29">
        <f t="shared" si="5"/>
        <v>12.775491423705457</v>
      </c>
      <c r="AJ29">
        <f t="shared" si="6"/>
        <v>12.216191423705457</v>
      </c>
      <c r="AK29">
        <f t="shared" si="12"/>
        <v>9.930382725957777</v>
      </c>
      <c r="AU29">
        <f t="shared" si="13"/>
        <v>10.412492660342926</v>
      </c>
    </row>
    <row r="30" spans="1:47" ht="12.75">
      <c r="A30" s="72">
        <v>22</v>
      </c>
      <c r="B30" s="73">
        <v>10.2</v>
      </c>
      <c r="C30" s="74">
        <v>10.1</v>
      </c>
      <c r="D30" s="74">
        <v>15.4</v>
      </c>
      <c r="E30" s="74">
        <v>9.1</v>
      </c>
      <c r="F30" s="75">
        <f t="shared" si="0"/>
        <v>12.25</v>
      </c>
      <c r="G30" s="67">
        <f t="shared" si="7"/>
        <v>98.69073226929342</v>
      </c>
      <c r="H30" s="76">
        <f t="shared" si="1"/>
        <v>10.003124217885052</v>
      </c>
      <c r="I30" s="77">
        <v>8</v>
      </c>
      <c r="J30" s="75"/>
      <c r="K30" s="77">
        <v>11.1</v>
      </c>
      <c r="L30" s="74">
        <v>11.3</v>
      </c>
      <c r="M30" s="74"/>
      <c r="N30" s="74">
        <v>10.4</v>
      </c>
      <c r="O30" s="75">
        <v>10.1</v>
      </c>
      <c r="P30" s="78" t="s">
        <v>133</v>
      </c>
      <c r="Q30" s="79">
        <v>18</v>
      </c>
      <c r="R30" s="76">
        <v>2.7</v>
      </c>
      <c r="S30" s="76"/>
      <c r="T30" s="76">
        <v>0.6</v>
      </c>
      <c r="U30" s="76"/>
      <c r="V30" s="80">
        <v>8</v>
      </c>
      <c r="W30" s="73">
        <v>995.3</v>
      </c>
      <c r="X30" s="121">
        <f t="shared" si="2"/>
        <v>1005.541677976914</v>
      </c>
      <c r="Y30" s="127"/>
      <c r="Z30" s="134"/>
      <c r="AA30" s="127"/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 t="shared" si="11"/>
        <v>12.4387434277299</v>
      </c>
      <c r="AI30">
        <f t="shared" si="5"/>
        <v>12.355786973925246</v>
      </c>
      <c r="AJ30">
        <f t="shared" si="6"/>
        <v>12.275886973925246</v>
      </c>
      <c r="AK30">
        <f t="shared" si="12"/>
        <v>10.003124217885052</v>
      </c>
      <c r="AU30">
        <f t="shared" si="13"/>
        <v>10.442954418286083</v>
      </c>
    </row>
    <row r="31" spans="1:47" ht="12.75">
      <c r="A31" s="63">
        <v>23</v>
      </c>
      <c r="B31" s="64">
        <v>13.1</v>
      </c>
      <c r="C31" s="65">
        <v>11.3</v>
      </c>
      <c r="D31" s="65">
        <v>16.2</v>
      </c>
      <c r="E31" s="65">
        <v>6.8</v>
      </c>
      <c r="F31" s="66">
        <f t="shared" si="0"/>
        <v>11.5</v>
      </c>
      <c r="G31" s="67">
        <f t="shared" si="7"/>
        <v>79.28110983711815</v>
      </c>
      <c r="H31" s="67">
        <f t="shared" si="1"/>
        <v>9.597098818878063</v>
      </c>
      <c r="I31" s="68">
        <v>2.3</v>
      </c>
      <c r="J31" s="66"/>
      <c r="K31" s="68">
        <v>12.3</v>
      </c>
      <c r="L31" s="65">
        <v>11.3</v>
      </c>
      <c r="M31" s="65"/>
      <c r="N31" s="65">
        <v>10.7</v>
      </c>
      <c r="O31" s="66">
        <v>10.2</v>
      </c>
      <c r="P31" s="69" t="s">
        <v>112</v>
      </c>
      <c r="Q31" s="70">
        <v>26</v>
      </c>
      <c r="R31" s="67">
        <v>5.7</v>
      </c>
      <c r="S31" s="67"/>
      <c r="T31" s="67">
        <v>2.6</v>
      </c>
      <c r="U31" s="67"/>
      <c r="V31" s="71">
        <v>7</v>
      </c>
      <c r="W31" s="64">
        <v>1005.8</v>
      </c>
      <c r="X31" s="121">
        <f t="shared" si="2"/>
        <v>1016.0442474337125</v>
      </c>
      <c r="Y31" s="127"/>
      <c r="Z31" s="134"/>
      <c r="AA31" s="127"/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15.067820814875786</v>
      </c>
      <c r="AI31">
        <f t="shared" si="5"/>
        <v>13.384135570301822</v>
      </c>
      <c r="AJ31">
        <f t="shared" si="6"/>
        <v>11.945935570301824</v>
      </c>
      <c r="AK31">
        <f t="shared" si="12"/>
        <v>9.597098818878063</v>
      </c>
      <c r="AU31">
        <f t="shared" si="13"/>
        <v>10.52313451477512</v>
      </c>
    </row>
    <row r="32" spans="1:47" ht="12.75">
      <c r="A32" s="72">
        <v>24</v>
      </c>
      <c r="B32" s="73">
        <v>9.1</v>
      </c>
      <c r="C32" s="74">
        <v>8.9</v>
      </c>
      <c r="D32" s="74">
        <v>16.7</v>
      </c>
      <c r="E32" s="74">
        <v>6</v>
      </c>
      <c r="F32" s="75">
        <f t="shared" si="0"/>
        <v>11.35</v>
      </c>
      <c r="G32" s="67">
        <f t="shared" si="7"/>
        <v>97.27509783158703</v>
      </c>
      <c r="H32" s="76">
        <f t="shared" si="1"/>
        <v>8.691279827286124</v>
      </c>
      <c r="I32" s="77">
        <v>0.6</v>
      </c>
      <c r="J32" s="75"/>
      <c r="K32" s="77">
        <v>11.1</v>
      </c>
      <c r="L32" s="74">
        <v>10.9</v>
      </c>
      <c r="M32" s="74"/>
      <c r="N32" s="74">
        <v>10.9</v>
      </c>
      <c r="O32" s="75">
        <v>10.4</v>
      </c>
      <c r="P32" s="78" t="s">
        <v>146</v>
      </c>
      <c r="Q32" s="79">
        <v>10</v>
      </c>
      <c r="R32" s="76">
        <v>5.1</v>
      </c>
      <c r="S32" s="76"/>
      <c r="T32" s="76" t="s">
        <v>108</v>
      </c>
      <c r="U32" s="76"/>
      <c r="V32" s="80">
        <v>8</v>
      </c>
      <c r="W32" s="73">
        <v>1009.7</v>
      </c>
      <c r="X32" s="121">
        <f t="shared" si="2"/>
        <v>1020.1305904418424</v>
      </c>
      <c r="Y32" s="127"/>
      <c r="Z32" s="134"/>
      <c r="AA32" s="127"/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11.552622622814317</v>
      </c>
      <c r="AI32">
        <f t="shared" si="5"/>
        <v>11.397624958456682</v>
      </c>
      <c r="AJ32">
        <f t="shared" si="6"/>
        <v>11.237824958456683</v>
      </c>
      <c r="AK32">
        <f t="shared" si="12"/>
        <v>8.691279827286124</v>
      </c>
      <c r="AU32">
        <f t="shared" si="13"/>
        <v>10.493890587258246</v>
      </c>
    </row>
    <row r="33" spans="1:47" ht="12.75">
      <c r="A33" s="63">
        <v>25</v>
      </c>
      <c r="B33" s="64">
        <v>8.3</v>
      </c>
      <c r="C33" s="65">
        <v>8</v>
      </c>
      <c r="D33" s="65">
        <v>12.1</v>
      </c>
      <c r="E33" s="65">
        <v>8</v>
      </c>
      <c r="F33" s="66">
        <f t="shared" si="0"/>
        <v>10.05</v>
      </c>
      <c r="G33" s="67">
        <f t="shared" si="7"/>
        <v>95.79025719105542</v>
      </c>
      <c r="H33" s="67">
        <f t="shared" si="1"/>
        <v>7.668386566913983</v>
      </c>
      <c r="I33" s="68">
        <v>5.9</v>
      </c>
      <c r="J33" s="66"/>
      <c r="K33" s="68">
        <v>10.7</v>
      </c>
      <c r="L33" s="65">
        <v>11.3</v>
      </c>
      <c r="M33" s="65"/>
      <c r="N33" s="65">
        <v>11.1</v>
      </c>
      <c r="O33" s="66">
        <v>10.5</v>
      </c>
      <c r="P33" s="69" t="s">
        <v>136</v>
      </c>
      <c r="Q33" s="70">
        <v>26</v>
      </c>
      <c r="R33" s="67">
        <v>0</v>
      </c>
      <c r="S33" s="67"/>
      <c r="T33" s="67">
        <v>11</v>
      </c>
      <c r="U33" s="67"/>
      <c r="V33" s="71">
        <v>8</v>
      </c>
      <c r="W33" s="64">
        <v>1004.4</v>
      </c>
      <c r="X33" s="121">
        <f t="shared" si="2"/>
        <v>1014.8055101255943</v>
      </c>
      <c r="Y33" s="127"/>
      <c r="Z33" s="134"/>
      <c r="AA33" s="127"/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25</v>
      </c>
      <c r="AF33">
        <f t="shared" si="4"/>
        <v>0</v>
      </c>
      <c r="AH33">
        <f t="shared" si="11"/>
        <v>10.943563388165682</v>
      </c>
      <c r="AI33">
        <f t="shared" si="5"/>
        <v>10.722567515390086</v>
      </c>
      <c r="AJ33">
        <f t="shared" si="6"/>
        <v>10.482867515390085</v>
      </c>
      <c r="AK33">
        <f t="shared" si="12"/>
        <v>7.668386566913983</v>
      </c>
      <c r="AU33">
        <f t="shared" si="13"/>
        <v>10.313533522721858</v>
      </c>
    </row>
    <row r="34" spans="1:47" ht="12.75">
      <c r="A34" s="72">
        <v>26</v>
      </c>
      <c r="B34" s="73">
        <v>12.1</v>
      </c>
      <c r="C34" s="74">
        <v>11.1</v>
      </c>
      <c r="D34" s="74">
        <v>15.9</v>
      </c>
      <c r="E34" s="74">
        <v>7.5</v>
      </c>
      <c r="F34" s="75">
        <f t="shared" si="0"/>
        <v>11.7</v>
      </c>
      <c r="G34" s="67">
        <f t="shared" si="7"/>
        <v>87.93733521601634</v>
      </c>
      <c r="H34" s="76">
        <f t="shared" si="1"/>
        <v>10.163838011630482</v>
      </c>
      <c r="I34" s="77">
        <v>3.2</v>
      </c>
      <c r="J34" s="75"/>
      <c r="K34" s="77">
        <v>12.1</v>
      </c>
      <c r="L34" s="74">
        <v>10.8</v>
      </c>
      <c r="M34" s="74"/>
      <c r="N34" s="74">
        <v>10.8</v>
      </c>
      <c r="O34" s="75">
        <v>10.6</v>
      </c>
      <c r="P34" s="78" t="s">
        <v>147</v>
      </c>
      <c r="Q34" s="79">
        <v>33</v>
      </c>
      <c r="R34" s="76">
        <v>1.1</v>
      </c>
      <c r="S34" s="76"/>
      <c r="T34" s="76">
        <v>0.3</v>
      </c>
      <c r="U34" s="76"/>
      <c r="V34" s="80">
        <v>4</v>
      </c>
      <c r="W34" s="73">
        <v>991.9</v>
      </c>
      <c r="X34" s="121">
        <f t="shared" si="2"/>
        <v>1002.0383015719573</v>
      </c>
      <c r="Y34" s="127"/>
      <c r="Z34" s="134"/>
      <c r="AA34" s="127"/>
      <c r="AB34">
        <f t="shared" si="8"/>
        <v>0</v>
      </c>
      <c r="AC34">
        <f t="shared" si="9"/>
        <v>0</v>
      </c>
      <c r="AD34">
        <f t="shared" si="10"/>
        <v>0</v>
      </c>
      <c r="AE34">
        <f t="shared" si="3"/>
        <v>0</v>
      </c>
      <c r="AF34">
        <f t="shared" si="4"/>
        <v>0</v>
      </c>
      <c r="AH34">
        <f t="shared" si="11"/>
        <v>14.110830506745673</v>
      </c>
      <c r="AI34">
        <f t="shared" si="5"/>
        <v>13.207688324480838</v>
      </c>
      <c r="AJ34">
        <f t="shared" si="6"/>
        <v>12.408688324480838</v>
      </c>
      <c r="AK34">
        <f t="shared" si="12"/>
        <v>10.163838011630482</v>
      </c>
      <c r="AU34">
        <f t="shared" si="13"/>
        <v>10.481932002436919</v>
      </c>
    </row>
    <row r="35" spans="1:47" ht="12.75">
      <c r="A35" s="63">
        <v>27</v>
      </c>
      <c r="B35" s="64">
        <v>11.8</v>
      </c>
      <c r="C35" s="65">
        <v>10.1</v>
      </c>
      <c r="D35" s="65">
        <v>17</v>
      </c>
      <c r="E35" s="65">
        <v>6.1</v>
      </c>
      <c r="F35" s="66">
        <f t="shared" si="0"/>
        <v>11.55</v>
      </c>
      <c r="G35" s="67">
        <f t="shared" si="7"/>
        <v>79.49403785264042</v>
      </c>
      <c r="H35" s="67">
        <f t="shared" si="1"/>
        <v>8.372390218633779</v>
      </c>
      <c r="I35" s="68">
        <v>1.1</v>
      </c>
      <c r="J35" s="66"/>
      <c r="K35" s="68">
        <v>12.1</v>
      </c>
      <c r="L35" s="65">
        <v>10.9</v>
      </c>
      <c r="M35" s="65"/>
      <c r="N35" s="65">
        <v>10.9</v>
      </c>
      <c r="O35" s="66">
        <v>10.7</v>
      </c>
      <c r="P35" s="69" t="s">
        <v>136</v>
      </c>
      <c r="Q35" s="70">
        <v>26</v>
      </c>
      <c r="R35" s="67">
        <v>5.4</v>
      </c>
      <c r="S35" s="67"/>
      <c r="T35" s="67">
        <v>0.4</v>
      </c>
      <c r="U35" s="67"/>
      <c r="V35" s="71">
        <v>7</v>
      </c>
      <c r="W35" s="64">
        <v>994.3</v>
      </c>
      <c r="X35" s="121">
        <f t="shared" si="2"/>
        <v>1004.4735956421125</v>
      </c>
      <c r="Y35" s="127"/>
      <c r="Z35" s="134"/>
      <c r="AA35" s="127"/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13.834354463552966</v>
      </c>
      <c r="AI35">
        <f t="shared" si="5"/>
        <v>12.355786973925246</v>
      </c>
      <c r="AJ35">
        <f t="shared" si="6"/>
        <v>10.997486973925245</v>
      </c>
      <c r="AK35">
        <f t="shared" si="12"/>
        <v>8.372390218633779</v>
      </c>
      <c r="AU35">
        <f t="shared" si="13"/>
        <v>10.52135766372852</v>
      </c>
    </row>
    <row r="36" spans="1:47" ht="12.75">
      <c r="A36" s="72">
        <v>28</v>
      </c>
      <c r="B36" s="73">
        <v>13.1</v>
      </c>
      <c r="C36" s="74">
        <v>11.1</v>
      </c>
      <c r="D36" s="74">
        <v>17.7</v>
      </c>
      <c r="E36" s="74">
        <v>6.4</v>
      </c>
      <c r="F36" s="75">
        <f t="shared" si="0"/>
        <v>12.05</v>
      </c>
      <c r="G36" s="67">
        <f t="shared" si="7"/>
        <v>77.0495512729957</v>
      </c>
      <c r="H36" s="76">
        <f t="shared" si="1"/>
        <v>9.173039508049929</v>
      </c>
      <c r="I36" s="77">
        <v>0.8</v>
      </c>
      <c r="J36" s="75"/>
      <c r="K36" s="77">
        <v>13</v>
      </c>
      <c r="L36" s="74">
        <v>11.4</v>
      </c>
      <c r="M36" s="74"/>
      <c r="N36" s="74">
        <v>10.9</v>
      </c>
      <c r="O36" s="75">
        <v>10.7</v>
      </c>
      <c r="P36" s="78" t="s">
        <v>133</v>
      </c>
      <c r="Q36" s="79">
        <v>11</v>
      </c>
      <c r="R36" s="76">
        <v>7.6</v>
      </c>
      <c r="S36" s="76"/>
      <c r="T36" s="76">
        <v>0</v>
      </c>
      <c r="U36" s="76"/>
      <c r="V36" s="80">
        <v>4</v>
      </c>
      <c r="W36" s="73">
        <v>1001.4</v>
      </c>
      <c r="X36" s="121">
        <f t="shared" si="2"/>
        <v>1011.59943267063</v>
      </c>
      <c r="Y36" s="127"/>
      <c r="Z36" s="134"/>
      <c r="AA36" s="127"/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15.067820814875786</v>
      </c>
      <c r="AI36">
        <f t="shared" si="5"/>
        <v>13.207688324480838</v>
      </c>
      <c r="AJ36">
        <f t="shared" si="6"/>
        <v>11.609688324480837</v>
      </c>
      <c r="AK36">
        <f t="shared" si="12"/>
        <v>9.173039508049929</v>
      </c>
      <c r="AU36">
        <f t="shared" si="13"/>
        <v>10.390498875527882</v>
      </c>
    </row>
    <row r="37" spans="1:47" ht="12.75">
      <c r="A37" s="63">
        <v>29</v>
      </c>
      <c r="B37" s="64">
        <v>11.2</v>
      </c>
      <c r="C37" s="65">
        <v>10.5</v>
      </c>
      <c r="D37" s="65">
        <v>18.6</v>
      </c>
      <c r="E37" s="65">
        <v>7.3</v>
      </c>
      <c r="F37" s="66">
        <f t="shared" si="0"/>
        <v>12.950000000000001</v>
      </c>
      <c r="G37" s="67">
        <f t="shared" si="7"/>
        <v>91.24230128001369</v>
      </c>
      <c r="H37" s="67">
        <f t="shared" si="1"/>
        <v>9.826350617621374</v>
      </c>
      <c r="I37" s="68">
        <v>3.1</v>
      </c>
      <c r="J37" s="66"/>
      <c r="K37" s="68">
        <v>6</v>
      </c>
      <c r="L37" s="65">
        <v>12</v>
      </c>
      <c r="M37" s="65"/>
      <c r="N37" s="65">
        <v>11.1</v>
      </c>
      <c r="O37" s="66">
        <v>10.7</v>
      </c>
      <c r="P37" s="69" t="s">
        <v>152</v>
      </c>
      <c r="Q37" s="70">
        <v>10</v>
      </c>
      <c r="R37" s="67">
        <v>5.9</v>
      </c>
      <c r="S37" s="67"/>
      <c r="T37" s="67">
        <v>0</v>
      </c>
      <c r="U37" s="67"/>
      <c r="V37" s="71">
        <v>8</v>
      </c>
      <c r="W37" s="64">
        <v>1003.1</v>
      </c>
      <c r="X37" s="121">
        <f t="shared" si="2"/>
        <v>1013.3854230846952</v>
      </c>
      <c r="Y37" s="127"/>
      <c r="Z37" s="134"/>
      <c r="AA37" s="127"/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13.295654505920231</v>
      </c>
      <c r="AI37">
        <f t="shared" si="5"/>
        <v>12.690561141441451</v>
      </c>
      <c r="AJ37">
        <f t="shared" si="6"/>
        <v>12.131261141441453</v>
      </c>
      <c r="AK37">
        <f t="shared" si="12"/>
        <v>9.826350617621374</v>
      </c>
      <c r="AU37">
        <f t="shared" si="13"/>
        <v>10.224385510271032</v>
      </c>
    </row>
    <row r="38" spans="1:47" ht="12.75">
      <c r="A38" s="72">
        <v>30</v>
      </c>
      <c r="B38" s="73">
        <v>14.1</v>
      </c>
      <c r="C38" s="74">
        <v>13.5</v>
      </c>
      <c r="D38" s="74">
        <v>18.8</v>
      </c>
      <c r="E38" s="74">
        <v>11</v>
      </c>
      <c r="F38" s="75">
        <f t="shared" si="0"/>
        <v>14.9</v>
      </c>
      <c r="G38" s="67">
        <f t="shared" si="7"/>
        <v>93.1941481073651</v>
      </c>
      <c r="H38" s="76">
        <f t="shared" si="1"/>
        <v>13.017635154537238</v>
      </c>
      <c r="I38" s="77">
        <v>9.3</v>
      </c>
      <c r="J38" s="75"/>
      <c r="K38" s="77">
        <v>14.6</v>
      </c>
      <c r="L38" s="74">
        <v>13.7</v>
      </c>
      <c r="M38" s="74"/>
      <c r="N38" s="74">
        <v>11.8</v>
      </c>
      <c r="O38" s="75">
        <v>10.9</v>
      </c>
      <c r="P38" s="78" t="s">
        <v>131</v>
      </c>
      <c r="Q38" s="79">
        <v>11</v>
      </c>
      <c r="R38" s="76">
        <v>6.8</v>
      </c>
      <c r="S38" s="76"/>
      <c r="T38" s="76">
        <v>0</v>
      </c>
      <c r="U38" s="76"/>
      <c r="V38" s="80">
        <v>8</v>
      </c>
      <c r="W38" s="73">
        <v>1002.1</v>
      </c>
      <c r="X38" s="121">
        <f t="shared" si="2"/>
        <v>1012.2708199647683</v>
      </c>
      <c r="Y38" s="127"/>
      <c r="Z38" s="134"/>
      <c r="AA38" s="127"/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16.081373099585093</v>
      </c>
      <c r="AI38">
        <f t="shared" si="5"/>
        <v>15.4662986641253</v>
      </c>
      <c r="AJ38">
        <f t="shared" si="6"/>
        <v>14.9868986641253</v>
      </c>
      <c r="AK38">
        <f t="shared" si="12"/>
        <v>13.017635154537238</v>
      </c>
      <c r="AU38">
        <f t="shared" si="13"/>
        <v>10.241677976914037</v>
      </c>
    </row>
    <row r="39" spans="1:47" ht="12.75">
      <c r="A39" s="63"/>
      <c r="B39" s="64"/>
      <c r="C39" s="65"/>
      <c r="D39" s="65"/>
      <c r="E39" s="65"/>
      <c r="F39" s="66"/>
      <c r="G39" s="67"/>
      <c r="H39" s="67"/>
      <c r="I39" s="68"/>
      <c r="J39" s="66"/>
      <c r="K39" s="68"/>
      <c r="L39" s="65"/>
      <c r="M39" s="65"/>
      <c r="N39" s="65"/>
      <c r="O39" s="66"/>
      <c r="P39" s="69"/>
      <c r="Q39" s="70"/>
      <c r="R39" s="67"/>
      <c r="S39" s="67"/>
      <c r="T39" s="67"/>
      <c r="U39" s="67"/>
      <c r="V39" s="71"/>
      <c r="W39" s="64"/>
      <c r="X39" s="121"/>
      <c r="Y39" s="127"/>
      <c r="Z39" s="134"/>
      <c r="AA39" s="127"/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0</v>
      </c>
      <c r="AH39">
        <f t="shared" si="11"/>
        <v>6.107</v>
      </c>
      <c r="AI39">
        <f t="shared" si="5"/>
        <v>6.107</v>
      </c>
      <c r="AJ39">
        <f t="shared" si="6"/>
        <v>6.107</v>
      </c>
      <c r="AK39">
        <f t="shared" si="12"/>
        <v>0</v>
      </c>
      <c r="AU39">
        <f t="shared" si="13"/>
        <v>10.244247433712516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10.430590441842313</v>
      </c>
    </row>
    <row r="41" spans="1:47" ht="13.5" thickBot="1">
      <c r="A41" s="113" t="s">
        <v>19</v>
      </c>
      <c r="B41" s="114">
        <f>SUM(B9:B39)</f>
        <v>311.8</v>
      </c>
      <c r="C41" s="115">
        <f aca="true" t="shared" si="14" ref="C41:V41">SUM(C9:C39)</f>
        <v>277.6</v>
      </c>
      <c r="D41" s="115">
        <f t="shared" si="14"/>
        <v>453.9999999999999</v>
      </c>
      <c r="E41" s="115">
        <f t="shared" si="14"/>
        <v>174.79999999999995</v>
      </c>
      <c r="F41" s="116">
        <f t="shared" si="14"/>
        <v>314.4</v>
      </c>
      <c r="G41" s="117">
        <f t="shared" si="14"/>
        <v>2565.7402509792073</v>
      </c>
      <c r="H41" s="117">
        <f>SUM(H9:H39)</f>
        <v>239.98353451317962</v>
      </c>
      <c r="I41" s="118">
        <f t="shared" si="14"/>
        <v>69.6</v>
      </c>
      <c r="J41" s="116">
        <f t="shared" si="14"/>
        <v>0</v>
      </c>
      <c r="K41" s="118">
        <f t="shared" si="14"/>
        <v>292.40000000000003</v>
      </c>
      <c r="L41" s="115">
        <f t="shared" si="14"/>
        <v>295.1</v>
      </c>
      <c r="M41" s="115">
        <f t="shared" si="14"/>
        <v>0</v>
      </c>
      <c r="N41" s="115">
        <f t="shared" si="14"/>
        <v>305.00000000000006</v>
      </c>
      <c r="O41" s="116">
        <f t="shared" si="14"/>
        <v>298.59999999999997</v>
      </c>
      <c r="P41" s="114"/>
      <c r="Q41" s="119">
        <f t="shared" si="14"/>
        <v>625</v>
      </c>
      <c r="R41" s="117">
        <f t="shared" si="14"/>
        <v>145.40000000000003</v>
      </c>
      <c r="S41" s="117"/>
      <c r="T41" s="117">
        <f>SUM(T9:T39)</f>
        <v>33.1</v>
      </c>
      <c r="U41" s="139"/>
      <c r="V41" s="119">
        <f t="shared" si="14"/>
        <v>174</v>
      </c>
      <c r="W41" s="117">
        <f>SUM(W9:W39)</f>
        <v>30132.7</v>
      </c>
      <c r="X41" s="123">
        <f>SUM(X9:X39)</f>
        <v>30442.56920431016</v>
      </c>
      <c r="Y41" s="117">
        <f>SUM(Y9:Y39)</f>
        <v>0</v>
      </c>
      <c r="Z41" s="123">
        <f>SUM(Z9:Z39)</f>
        <v>0</v>
      </c>
      <c r="AA41" s="138">
        <f>SUM(AA9:AA39)</f>
        <v>0</v>
      </c>
      <c r="AB41">
        <f>MAX(AB9:AB39)</f>
        <v>21</v>
      </c>
      <c r="AC41">
        <f>MAX(AC9:AC39)</f>
        <v>15</v>
      </c>
      <c r="AD41">
        <f>MAX(AD9:AD39)</f>
        <v>19</v>
      </c>
      <c r="AE41">
        <f>MAX(AE9:AE39)</f>
        <v>25</v>
      </c>
      <c r="AF41">
        <f>MAX(AF9:AF39)</f>
        <v>16</v>
      </c>
      <c r="AU41">
        <f t="shared" si="13"/>
        <v>10.405510125594352</v>
      </c>
    </row>
    <row r="42" spans="1:47" ht="12.75">
      <c r="A42" s="72" t="s">
        <v>20</v>
      </c>
      <c r="B42" s="73">
        <f>AVERAGE(B9:B39)</f>
        <v>10.393333333333334</v>
      </c>
      <c r="C42" s="74">
        <f aca="true" t="shared" si="15" ref="C42:V42">AVERAGE(C9:C39)</f>
        <v>9.253333333333334</v>
      </c>
      <c r="D42" s="74">
        <f t="shared" si="15"/>
        <v>15.13333333333333</v>
      </c>
      <c r="E42" s="74">
        <f t="shared" si="15"/>
        <v>5.826666666666665</v>
      </c>
      <c r="F42" s="75">
        <f t="shared" si="15"/>
        <v>10.479999999999999</v>
      </c>
      <c r="G42" s="76">
        <f t="shared" si="15"/>
        <v>85.52467503264025</v>
      </c>
      <c r="H42" s="76">
        <f>AVERAGE(H9:H39)</f>
        <v>7.999451150439321</v>
      </c>
      <c r="I42" s="77">
        <f t="shared" si="15"/>
        <v>2.32</v>
      </c>
      <c r="J42" s="75" t="e">
        <f t="shared" si="15"/>
        <v>#DIV/0!</v>
      </c>
      <c r="K42" s="77">
        <f t="shared" si="15"/>
        <v>9.746666666666668</v>
      </c>
      <c r="L42" s="74">
        <f t="shared" si="15"/>
        <v>9.836666666666668</v>
      </c>
      <c r="M42" s="74" t="e">
        <f t="shared" si="15"/>
        <v>#DIV/0!</v>
      </c>
      <c r="N42" s="74">
        <f t="shared" si="15"/>
        <v>10.166666666666668</v>
      </c>
      <c r="O42" s="75">
        <f t="shared" si="15"/>
        <v>9.953333333333331</v>
      </c>
      <c r="P42" s="73"/>
      <c r="Q42" s="75">
        <f t="shared" si="15"/>
        <v>20.833333333333332</v>
      </c>
      <c r="R42" s="76">
        <f t="shared" si="15"/>
        <v>4.846666666666668</v>
      </c>
      <c r="S42" s="76"/>
      <c r="T42" s="76">
        <f>AVERAGE(T9:T39)</f>
        <v>1.1821428571428572</v>
      </c>
      <c r="U42" s="76"/>
      <c r="V42" s="76">
        <f t="shared" si="15"/>
        <v>5.8</v>
      </c>
      <c r="W42" s="76">
        <f>AVERAGE(W9:W39)</f>
        <v>1004.4233333333334</v>
      </c>
      <c r="X42" s="124">
        <f>AVERAGE(X9:X39)</f>
        <v>1014.7523068103386</v>
      </c>
      <c r="Y42" s="127"/>
      <c r="Z42" s="134"/>
      <c r="AA42" s="130"/>
      <c r="AU42">
        <f t="shared" si="13"/>
        <v>10.138301571957337</v>
      </c>
    </row>
    <row r="43" spans="1:47" ht="12.75">
      <c r="A43" s="72" t="s">
        <v>21</v>
      </c>
      <c r="B43" s="73">
        <f>MAX(B9:B39)</f>
        <v>14.1</v>
      </c>
      <c r="C43" s="74">
        <f aca="true" t="shared" si="16" ref="C43:V43">MAX(C9:C39)</f>
        <v>13.5</v>
      </c>
      <c r="D43" s="74">
        <f t="shared" si="16"/>
        <v>19.7</v>
      </c>
      <c r="E43" s="74">
        <f t="shared" si="16"/>
        <v>11.5</v>
      </c>
      <c r="F43" s="75">
        <f t="shared" si="16"/>
        <v>14.9</v>
      </c>
      <c r="G43" s="76">
        <f t="shared" si="16"/>
        <v>98.69073226929342</v>
      </c>
      <c r="H43" s="76">
        <f>MAX(H9:H39)</f>
        <v>13.017635154537238</v>
      </c>
      <c r="I43" s="77">
        <f t="shared" si="16"/>
        <v>10.9</v>
      </c>
      <c r="J43" s="75">
        <f t="shared" si="16"/>
        <v>0</v>
      </c>
      <c r="K43" s="77">
        <f t="shared" si="16"/>
        <v>14.6</v>
      </c>
      <c r="L43" s="74">
        <f t="shared" si="16"/>
        <v>13.7</v>
      </c>
      <c r="M43" s="74">
        <f t="shared" si="16"/>
        <v>0</v>
      </c>
      <c r="N43" s="74">
        <f t="shared" si="16"/>
        <v>11.8</v>
      </c>
      <c r="O43" s="75">
        <f t="shared" si="16"/>
        <v>10.9</v>
      </c>
      <c r="P43" s="73"/>
      <c r="Q43" s="70">
        <f t="shared" si="16"/>
        <v>51</v>
      </c>
      <c r="R43" s="76">
        <f t="shared" si="16"/>
        <v>10.7</v>
      </c>
      <c r="S43" s="76"/>
      <c r="T43" s="76">
        <f>MAX(T9:T39)</f>
        <v>11</v>
      </c>
      <c r="U43" s="140"/>
      <c r="V43" s="70">
        <f t="shared" si="16"/>
        <v>8</v>
      </c>
      <c r="W43" s="76">
        <f>MAX(W9:W39)</f>
        <v>1021.2</v>
      </c>
      <c r="X43" s="124">
        <f>MAX(X9:X39)</f>
        <v>1031.7231345147752</v>
      </c>
      <c r="Y43" s="127"/>
      <c r="Z43" s="134"/>
      <c r="AA43" s="127"/>
      <c r="AU43">
        <f t="shared" si="13"/>
        <v>10.17359564211252</v>
      </c>
    </row>
    <row r="44" spans="1:47" ht="13.5" thickBot="1">
      <c r="A44" s="81" t="s">
        <v>22</v>
      </c>
      <c r="B44" s="82">
        <f>MIN(B9:B39)</f>
        <v>6.9</v>
      </c>
      <c r="C44" s="83">
        <f aca="true" t="shared" si="17" ref="C44:V44">MIN(C9:C39)</f>
        <v>5.5</v>
      </c>
      <c r="D44" s="83">
        <f t="shared" si="17"/>
        <v>9.7</v>
      </c>
      <c r="E44" s="83">
        <f t="shared" si="17"/>
        <v>-1.4</v>
      </c>
      <c r="F44" s="84">
        <f t="shared" si="17"/>
        <v>6.6000000000000005</v>
      </c>
      <c r="G44" s="85">
        <f t="shared" si="17"/>
        <v>70.73390344231711</v>
      </c>
      <c r="H44" s="85">
        <f>MIN(H9:H39)</f>
        <v>3.611130394664412</v>
      </c>
      <c r="I44" s="86">
        <f t="shared" si="17"/>
        <v>-6</v>
      </c>
      <c r="J44" s="84">
        <f t="shared" si="17"/>
        <v>0</v>
      </c>
      <c r="K44" s="86">
        <f t="shared" si="17"/>
        <v>5.7</v>
      </c>
      <c r="L44" s="83">
        <f t="shared" si="17"/>
        <v>6.8</v>
      </c>
      <c r="M44" s="83">
        <f t="shared" si="17"/>
        <v>0</v>
      </c>
      <c r="N44" s="83">
        <f t="shared" si="17"/>
        <v>9.3</v>
      </c>
      <c r="O44" s="84">
        <f t="shared" si="17"/>
        <v>8.9</v>
      </c>
      <c r="P44" s="82"/>
      <c r="Q44" s="120">
        <f t="shared" si="17"/>
        <v>10</v>
      </c>
      <c r="R44" s="85">
        <f t="shared" si="17"/>
        <v>0</v>
      </c>
      <c r="S44" s="85"/>
      <c r="T44" s="85">
        <f>MIN(T9:T39)</f>
        <v>0</v>
      </c>
      <c r="U44" s="141"/>
      <c r="V44" s="120">
        <f t="shared" si="17"/>
        <v>0</v>
      </c>
      <c r="W44" s="85">
        <f>MIN(W9:W39)</f>
        <v>991.2</v>
      </c>
      <c r="X44" s="125">
        <f>MIN(X9:X39)</f>
        <v>1001.4761054785001</v>
      </c>
      <c r="Y44" s="128"/>
      <c r="Z44" s="136"/>
      <c r="AA44" s="128"/>
      <c r="AU44">
        <f t="shared" si="13"/>
        <v>10.19943267063006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10.28542308469514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10.170819964768233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0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0</v>
      </c>
      <c r="C60" t="b">
        <f>T9&gt;=1</f>
        <v>0</v>
      </c>
      <c r="D60" t="b">
        <f>T9&gt;=5</f>
        <v>0</v>
      </c>
      <c r="F60" t="b">
        <f>T9="tr"</f>
        <v>0</v>
      </c>
    </row>
    <row r="61" spans="2:6" ht="12.75">
      <c r="B61">
        <f>DCOUNTA(T8:T38,1,B59:B60)</f>
        <v>15</v>
      </c>
      <c r="C61">
        <f>DCOUNTA(T8:T38,1,C59:C60)</f>
        <v>8</v>
      </c>
      <c r="D61">
        <f>DCOUNTA(T8:T38,1,D59:D60)</f>
        <v>4</v>
      </c>
      <c r="F61">
        <f>DCOUNTA(T8:T38,1,F59:F60)</f>
        <v>2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13</v>
      </c>
      <c r="C64">
        <f>(C61-F61)</f>
        <v>6</v>
      </c>
      <c r="D64">
        <f>(D61-F61)</f>
        <v>2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6">
      <selection activeCell="T23" sqref="T23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1" t="s">
        <v>91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 t="s">
        <v>153</v>
      </c>
      <c r="I4" s="60" t="s">
        <v>56</v>
      </c>
      <c r="J4" s="60">
        <v>2014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2" t="s">
        <v>57</v>
      </c>
      <c r="H6" s="153"/>
      <c r="I6" s="153"/>
      <c r="J6" s="153"/>
      <c r="K6" s="153"/>
      <c r="L6" s="153"/>
      <c r="M6" s="153"/>
      <c r="N6" s="154"/>
    </row>
    <row r="7" spans="1:25" ht="12.75">
      <c r="A7" s="27" t="s">
        <v>29</v>
      </c>
      <c r="B7" s="3"/>
      <c r="C7" s="22">
        <f>Data1!$D$42</f>
        <v>15.13333333333333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5.826666666666665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10.479999999999999</v>
      </c>
      <c r="D9" s="5">
        <v>2.3</v>
      </c>
      <c r="E9" s="3"/>
      <c r="F9" s="40">
        <v>1</v>
      </c>
      <c r="G9" s="89" t="s">
        <v>106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19.7</v>
      </c>
      <c r="C10" s="5" t="s">
        <v>32</v>
      </c>
      <c r="D10" s="5">
        <f>Data1!$AB$41</f>
        <v>21</v>
      </c>
      <c r="E10" s="3"/>
      <c r="F10" s="40">
        <v>2</v>
      </c>
      <c r="G10" s="93" t="s">
        <v>110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-1.4</v>
      </c>
      <c r="C11" s="5" t="s">
        <v>32</v>
      </c>
      <c r="D11" s="24">
        <f>Data1!$AC$41</f>
        <v>15</v>
      </c>
      <c r="E11" s="3"/>
      <c r="F11" s="40">
        <v>3</v>
      </c>
      <c r="G11" s="93" t="s">
        <v>111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-6</v>
      </c>
      <c r="C12" s="5" t="s">
        <v>32</v>
      </c>
      <c r="D12" s="24">
        <f>Data1!$AD$41</f>
        <v>19</v>
      </c>
      <c r="E12" s="3"/>
      <c r="F12" s="40">
        <v>4</v>
      </c>
      <c r="G12" s="93" t="s">
        <v>114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9.953333333333331</v>
      </c>
      <c r="C13" s="5"/>
      <c r="D13" s="24"/>
      <c r="E13" s="3"/>
      <c r="F13" s="40">
        <v>5</v>
      </c>
      <c r="G13" s="93" t="s">
        <v>117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118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119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124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33.1</v>
      </c>
      <c r="D17" s="155">
        <v>0.63</v>
      </c>
      <c r="E17" s="3"/>
      <c r="F17" s="40">
        <v>9</v>
      </c>
      <c r="G17" s="93" t="s">
        <v>123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13</v>
      </c>
      <c r="D18" s="5"/>
      <c r="E18" s="3"/>
      <c r="F18" s="40">
        <v>10</v>
      </c>
      <c r="G18" s="93" t="s">
        <v>122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6</v>
      </c>
      <c r="D19" s="5"/>
      <c r="E19" s="3"/>
      <c r="F19" s="40">
        <v>11</v>
      </c>
      <c r="G19" s="93" t="s">
        <v>129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2</v>
      </c>
      <c r="D20" s="5"/>
      <c r="E20" s="3"/>
      <c r="F20" s="40">
        <v>12</v>
      </c>
      <c r="G20" s="93" t="s">
        <v>127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Data1!$T$43</f>
        <v>11</v>
      </c>
      <c r="D21" s="5"/>
      <c r="E21" s="3"/>
      <c r="F21" s="40">
        <v>13</v>
      </c>
      <c r="G21" s="93" t="s">
        <v>128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Data1!$AE$41</f>
        <v>25</v>
      </c>
      <c r="D22" s="5"/>
      <c r="E22" s="3"/>
      <c r="F22" s="40">
        <v>14</v>
      </c>
      <c r="G22" s="93" t="s">
        <v>137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138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139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10.7</v>
      </c>
      <c r="D25" s="5" t="s">
        <v>46</v>
      </c>
      <c r="E25" s="5">
        <f>Data1!$AF$41</f>
        <v>16</v>
      </c>
      <c r="F25" s="40">
        <v>17</v>
      </c>
      <c r="G25" s="93" t="s">
        <v>140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145.40000000000003</v>
      </c>
      <c r="D26" s="5" t="s">
        <v>46</v>
      </c>
      <c r="E26" s="155">
        <v>0.99</v>
      </c>
      <c r="F26" s="40">
        <v>18</v>
      </c>
      <c r="G26" s="93" t="s">
        <v>141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142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143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144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51</v>
      </c>
      <c r="D30" s="5"/>
      <c r="E30" s="5"/>
      <c r="F30" s="40">
        <v>22</v>
      </c>
      <c r="G30" s="93" t="s">
        <v>145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Data1!$AP$9</f>
        <v>1</v>
      </c>
      <c r="D31" s="22"/>
      <c r="E31" s="5"/>
      <c r="F31" s="40">
        <v>23</v>
      </c>
      <c r="G31" s="93" t="s">
        <v>150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149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148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Data1!$Z$41</f>
        <v>0</v>
      </c>
      <c r="D34" s="3"/>
      <c r="E34" s="3"/>
      <c r="F34" s="40">
        <v>26</v>
      </c>
      <c r="G34" s="93" t="s">
        <v>151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154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155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Data1!$AA$41</f>
        <v>0</v>
      </c>
      <c r="D37" s="5"/>
      <c r="E37" s="3"/>
      <c r="F37" s="40">
        <v>29</v>
      </c>
      <c r="G37" s="93" t="s">
        <v>156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v>0</v>
      </c>
      <c r="D38" s="5"/>
      <c r="E38" s="3"/>
      <c r="F38" s="40">
        <v>30</v>
      </c>
      <c r="G38" s="93" t="s">
        <v>157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2</v>
      </c>
      <c r="D39" s="5"/>
      <c r="E39" s="3"/>
      <c r="F39" s="40"/>
      <c r="G39" s="95"/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6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 t="s">
        <v>158</v>
      </c>
      <c r="B43" s="3" t="s">
        <v>159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160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161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 t="s">
        <v>162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</cp:lastModifiedBy>
  <cp:lastPrinted>2008-02-13T09:21:39Z</cp:lastPrinted>
  <dcterms:created xsi:type="dcterms:W3CDTF">1998-03-11T18:30:34Z</dcterms:created>
  <dcterms:modified xsi:type="dcterms:W3CDTF">2014-05-11T13:59:19Z</dcterms:modified>
  <cp:category/>
  <cp:version/>
  <cp:contentType/>
  <cp:contentStatus/>
</cp:coreProperties>
</file>