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9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<sst xmlns="http://schemas.openxmlformats.org/spreadsheetml/2006/main" count="190" uniqueCount="152">
  <si>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</si>
  <si>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</si>
  <si>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</si>
  <si>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</si>
  <si>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</si>
  <si>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</si>
  <si>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</si>
  <si>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</si>
  <si>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</si>
  <si>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</si>
  <si>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</si>
  <si>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</si>
  <si>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</si>
  <si>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</si>
  <si>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</si>
  <si>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</si>
  <si>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</si>
  <si>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</si>
  <si>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</si>
  <si>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</si>
  <si>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</si>
  <si>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</si>
  <si>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</si>
  <si>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</si>
  <si>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</si>
  <si>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</si>
  <si>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</si>
  <si>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</si>
  <si>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</si>
  <si>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</si>
  <si>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</si>
  <si>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</si>
  <si>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</si>
  <si>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</si>
  <si>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</si>
  <si>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</si>
  <si>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</si>
  <si>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</si>
  <si>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</si>
  <si>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</si>
  <si>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</si>
  <si>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</si>
  <si>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</si>
  <si>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</si>
  <si>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</si>
  <si>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</si>
  <si>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</si>
  <si>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</si>
  <si>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</si>
  <si>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</si>
  <si>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</si>
  <si>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</si>
  <si>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</si>
  <si>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</si>
  <si>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</si>
  <si>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</si>
  <si>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</si>
  <si>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</si>
  <si>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</si>
  <si>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</si>
  <si>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</si>
  <si>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</si>
  <si>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</si>
  <si>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</si>
  <si>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</si>
  <si>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</si>
  <si>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</si>
  <si>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</si>
  <si>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</si>
  <si>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</si>
  <si>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</si>
  <si>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</si>
  <si>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</si>
  <si>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</si>
  <si>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</si>
  <si>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</si>
  <si>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</si>
  <si>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</si>
  <si>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</si>
  <si>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</si>
  <si>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</si>
  <si>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</si>
  <si>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</si>
  <si>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</si>
  <si>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</si>
  <si>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</si>
  <si>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</si>
  <si>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</si>
  <si>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</si>
  <si>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</si>
  <si>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</si>
  <si>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</si>
  <si>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</si>
  <si>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</si>
  <si>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</si>
  <si>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</si>
  <si>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</si>
  <si>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</si>
  <si>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</si>
  <si>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</si>
  <si>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</si>
  <si>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</si>
  <si>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S</t>
  </si>
  <si>
    <t>A sunny day again, but more high cloud making in hazy. Light winds and feeling warm.</t>
  </si>
  <si>
    <t>WSW</t>
  </si>
  <si>
    <t>August</t>
  </si>
  <si>
    <t>A few early showers, clearing to give a cloudy morning. Brighter after lunch and sunny eve.</t>
  </si>
  <si>
    <t>SSW</t>
  </si>
  <si>
    <t>SSE</t>
  </si>
  <si>
    <t>A bright day with a good deal of sunshine, and feeling warmer again, after a cool start.</t>
  </si>
  <si>
    <t>A very warm, muggy start to the day. Sunny spells and again on the warm side.</t>
  </si>
  <si>
    <t xml:space="preserve">Sunny spells and becoming hot - the hottest day of the year to date. </t>
  </si>
  <si>
    <t>WNW</t>
  </si>
  <si>
    <t>NNW</t>
  </si>
  <si>
    <t>NW</t>
  </si>
  <si>
    <t>Much cooler than yesterday, though still quite warm and sunny. An odd very light shwr.</t>
  </si>
  <si>
    <t>tr</t>
  </si>
  <si>
    <t>Sunny spells after a chilly start, and feeling warm in the sun. Cool by evening again.</t>
  </si>
  <si>
    <t xml:space="preserve">Another rather cold start, then sunny and warm with a brisk breeze throughout the day. </t>
  </si>
  <si>
    <t>NNE</t>
  </si>
  <si>
    <t>N</t>
  </si>
  <si>
    <t>Warm, dry and sunny with much lighter winds, so much warmer. Clear and cool evening.</t>
  </si>
  <si>
    <t>Very warm, dry and sunny with light winds for the most part. Very low humidity: min 26%.</t>
  </si>
  <si>
    <t>W</t>
  </si>
  <si>
    <t xml:space="preserve">A very warm sunny day, with temperatures rising quickly. A brief shower overnight. </t>
  </si>
  <si>
    <t>Quite breezy with a cool feel at times, but some sunshine too. Showery rain overnight.</t>
  </si>
  <si>
    <t>Another sunny day with fairly warm temperatures, though not as warm as yesterday.</t>
  </si>
  <si>
    <t xml:space="preserve">Cloudy with outbreaks of rain, mostly light but a few heavier bursts. Cool, but a warm evening.. </t>
  </si>
  <si>
    <t xml:space="preserve">A day of sunshine and showers, some heavy. Temperatures just average. </t>
  </si>
  <si>
    <t xml:space="preserve">Windy and cool with an odd light shower, not amounting to very much. </t>
  </si>
  <si>
    <t xml:space="preserve">Another coolish day but some sunny intervals throughout the day. Still fairly breezy. </t>
  </si>
  <si>
    <t>Cloudy with spells of rain, mostly light but a few heavier bursts. Cool by day, muggy at night.</t>
  </si>
  <si>
    <t>Brighter and warmer in the morning, and feeling humid too. Heavy showers after lunch.</t>
  </si>
  <si>
    <t>A cloudy day at times, but also some sunny spells. Cool out of the sun in N'ly winds.</t>
  </si>
  <si>
    <t xml:space="preserve">Mostly cloudy andbreezy, feeling cool. Some sunny intervals at times though. </t>
  </si>
  <si>
    <t>Becoming bright and warm with sunny spells, though quite breezy at times</t>
  </si>
  <si>
    <t>Dry, warm and sunny thoughout the day - remaining on the breezy side, but much warmer.</t>
  </si>
  <si>
    <t xml:space="preserve">Lighter winds and very warm once again, with long clear, sunny spells all day. </t>
  </si>
  <si>
    <t>Sunny again and soon becoming hot by afternoon. Clear and cooler evening.</t>
  </si>
  <si>
    <t>A fresher day, with temperatures only average, but feeling warm in good sunny spells.</t>
  </si>
  <si>
    <t>CALM</t>
  </si>
  <si>
    <t>A day of sunny intervals, though more cloudy by mid-afternoon. Breezy for a time.</t>
  </si>
  <si>
    <t xml:space="preserve">Rather cloudy but some sunny intervals. Very light winds throughout the day. </t>
  </si>
  <si>
    <t>Rather more sunshine than yesterday, after a chilly start. Becoming quite warm.</t>
  </si>
  <si>
    <t>Rather cloudy, breezy and cool for the most part. Some sunny intervals later in the day.</t>
  </si>
  <si>
    <t>Cloudy and dull for the most part, and breezy too. Feeling rather cool.</t>
  </si>
  <si>
    <t>Notes:</t>
  </si>
  <si>
    <t>mean max was the warmest since 2005 (22.3C), yet mean min was lowest on August record. Overall mean of 16.1C was, as a result, the lowest</t>
  </si>
  <si>
    <t>since 1998 locally. Absolute max was highest since 2005 (29.7C); absolure min was lowest since 2003 (3.5C); rainfall was lowest since 2003</t>
  </si>
  <si>
    <t xml:space="preserve">also (12.8mm); </t>
  </si>
  <si>
    <t xml:space="preserve">Just 33 days exceded 21C during the 3 summer months, the lowest localy since 1998; just 4 days exceded 25C, equal lowest with 1998. </t>
  </si>
  <si>
    <t>With 335.9mm of rain this summer, it's by far been the wettest I have recorded.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</si>
</sst>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22.9</c:v>
                </c:pt>
                <c:pt idx="1">
                  <c:v>20.7</c:v>
                </c:pt>
                <c:pt idx="2">
                  <c:v>22.9</c:v>
                </c:pt>
                <c:pt idx="3">
                  <c:v>22.8</c:v>
                </c:pt>
                <c:pt idx="4">
                  <c:v>28.6</c:v>
                </c:pt>
                <c:pt idx="5">
                  <c:v>21.3</c:v>
                </c:pt>
                <c:pt idx="6">
                  <c:v>19.9</c:v>
                </c:pt>
                <c:pt idx="7">
                  <c:v>21.8</c:v>
                </c:pt>
                <c:pt idx="8">
                  <c:v>22.3</c:v>
                </c:pt>
                <c:pt idx="9">
                  <c:v>24.2</c:v>
                </c:pt>
                <c:pt idx="10">
                  <c:v>24.7</c:v>
                </c:pt>
                <c:pt idx="11">
                  <c:v>21.1</c:v>
                </c:pt>
                <c:pt idx="12">
                  <c:v>20</c:v>
                </c:pt>
                <c:pt idx="13">
                  <c:v>20.4</c:v>
                </c:pt>
                <c:pt idx="14">
                  <c:v>20</c:v>
                </c:pt>
                <c:pt idx="15">
                  <c:v>18.1</c:v>
                </c:pt>
                <c:pt idx="16">
                  <c:v>19.1</c:v>
                </c:pt>
                <c:pt idx="17">
                  <c:v>17</c:v>
                </c:pt>
                <c:pt idx="18">
                  <c:v>19.8</c:v>
                </c:pt>
                <c:pt idx="19">
                  <c:v>18.5</c:v>
                </c:pt>
                <c:pt idx="20">
                  <c:v>18.8</c:v>
                </c:pt>
                <c:pt idx="21">
                  <c:v>21</c:v>
                </c:pt>
                <c:pt idx="22">
                  <c:v>24</c:v>
                </c:pt>
                <c:pt idx="23">
                  <c:v>24.4</c:v>
                </c:pt>
                <c:pt idx="24">
                  <c:v>26.8</c:v>
                </c:pt>
                <c:pt idx="25">
                  <c:v>20.9</c:v>
                </c:pt>
                <c:pt idx="26">
                  <c:v>19.2</c:v>
                </c:pt>
                <c:pt idx="27">
                  <c:v>20.7</c:v>
                </c:pt>
                <c:pt idx="28">
                  <c:v>20.3</c:v>
                </c:pt>
                <c:pt idx="29">
                  <c:v>21</c:v>
                </c:pt>
                <c:pt idx="30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</c:v>
                </c:pt>
                <c:pt idx="1">
                  <c:v>12.1</c:v>
                </c:pt>
                <c:pt idx="2">
                  <c:v>7.2</c:v>
                </c:pt>
                <c:pt idx="3">
                  <c:v>17.2</c:v>
                </c:pt>
                <c:pt idx="4">
                  <c:v>12</c:v>
                </c:pt>
                <c:pt idx="5">
                  <c:v>14.1</c:v>
                </c:pt>
                <c:pt idx="6">
                  <c:v>6.1</c:v>
                </c:pt>
                <c:pt idx="7">
                  <c:v>5.8</c:v>
                </c:pt>
                <c:pt idx="8">
                  <c:v>9.1</c:v>
                </c:pt>
                <c:pt idx="9">
                  <c:v>6.7</c:v>
                </c:pt>
                <c:pt idx="10">
                  <c:v>12</c:v>
                </c:pt>
                <c:pt idx="11">
                  <c:v>12.3</c:v>
                </c:pt>
                <c:pt idx="12">
                  <c:v>11.8</c:v>
                </c:pt>
                <c:pt idx="13">
                  <c:v>13.6</c:v>
                </c:pt>
                <c:pt idx="14">
                  <c:v>15.2</c:v>
                </c:pt>
                <c:pt idx="15">
                  <c:v>9.9</c:v>
                </c:pt>
                <c:pt idx="16">
                  <c:v>8.7</c:v>
                </c:pt>
                <c:pt idx="17">
                  <c:v>13.1</c:v>
                </c:pt>
                <c:pt idx="18">
                  <c:v>14</c:v>
                </c:pt>
                <c:pt idx="19">
                  <c:v>11.9</c:v>
                </c:pt>
                <c:pt idx="20">
                  <c:v>12.8</c:v>
                </c:pt>
                <c:pt idx="21">
                  <c:v>13.4</c:v>
                </c:pt>
                <c:pt idx="22">
                  <c:v>9.1</c:v>
                </c:pt>
                <c:pt idx="23">
                  <c:v>9.4</c:v>
                </c:pt>
                <c:pt idx="24">
                  <c:v>11.1</c:v>
                </c:pt>
                <c:pt idx="25">
                  <c:v>12.6</c:v>
                </c:pt>
                <c:pt idx="26">
                  <c:v>7.9</c:v>
                </c:pt>
                <c:pt idx="27">
                  <c:v>10.7</c:v>
                </c:pt>
                <c:pt idx="28">
                  <c:v>7.9</c:v>
                </c:pt>
                <c:pt idx="29">
                  <c:v>12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8791288"/>
        <c:axId val="28119929"/>
      </c:lineChart>
      <c:catAx>
        <c:axId val="879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19929"/>
        <c:crosses val="autoZero"/>
        <c:auto val="1"/>
        <c:lblOffset val="100"/>
        <c:noMultiLvlLbl val="0"/>
      </c:catAx>
      <c:valAx>
        <c:axId val="2811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791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</c:v>
                </c:pt>
                <c:pt idx="11">
                  <c:v>0</c:v>
                </c:pt>
                <c:pt idx="12">
                  <c:v>3.5</c:v>
                </c:pt>
                <c:pt idx="13">
                  <c:v>9.8</c:v>
                </c:pt>
                <c:pt idx="14">
                  <c:v>4.6</c:v>
                </c:pt>
                <c:pt idx="15">
                  <c:v>0.9</c:v>
                </c:pt>
                <c:pt idx="16">
                  <c:v>1.4</c:v>
                </c:pt>
                <c:pt idx="17">
                  <c:v>6</c:v>
                </c:pt>
                <c:pt idx="18">
                  <c:v>10.6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5699242"/>
        <c:axId val="4432395"/>
      </c:barChart>
      <c:catAx>
        <c:axId val="3569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2395"/>
        <c:crosses val="autoZero"/>
        <c:auto val="1"/>
        <c:lblOffset val="100"/>
        <c:noMultiLvlLbl val="0"/>
      </c:catAx>
      <c:valAx>
        <c:axId val="443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569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9.5</c:v>
                </c:pt>
                <c:pt idx="1">
                  <c:v>7.8</c:v>
                </c:pt>
                <c:pt idx="2">
                  <c:v>8.6</c:v>
                </c:pt>
                <c:pt idx="3">
                  <c:v>7.4</c:v>
                </c:pt>
                <c:pt idx="4">
                  <c:v>9.5</c:v>
                </c:pt>
                <c:pt idx="5">
                  <c:v>7.2</c:v>
                </c:pt>
                <c:pt idx="6">
                  <c:v>8.5</c:v>
                </c:pt>
                <c:pt idx="7">
                  <c:v>10.7</c:v>
                </c:pt>
                <c:pt idx="8">
                  <c:v>10</c:v>
                </c:pt>
                <c:pt idx="9">
                  <c:v>10.7</c:v>
                </c:pt>
                <c:pt idx="10">
                  <c:v>9.3</c:v>
                </c:pt>
                <c:pt idx="11">
                  <c:v>7.1</c:v>
                </c:pt>
                <c:pt idx="12">
                  <c:v>6.4</c:v>
                </c:pt>
                <c:pt idx="13">
                  <c:v>0.6</c:v>
                </c:pt>
                <c:pt idx="14">
                  <c:v>3.8</c:v>
                </c:pt>
                <c:pt idx="15">
                  <c:v>6.6</c:v>
                </c:pt>
                <c:pt idx="16">
                  <c:v>8.1</c:v>
                </c:pt>
                <c:pt idx="17">
                  <c:v>0.4</c:v>
                </c:pt>
                <c:pt idx="18">
                  <c:v>2.4</c:v>
                </c:pt>
                <c:pt idx="19">
                  <c:v>7.2</c:v>
                </c:pt>
                <c:pt idx="20">
                  <c:v>2.4</c:v>
                </c:pt>
                <c:pt idx="21">
                  <c:v>6</c:v>
                </c:pt>
                <c:pt idx="22">
                  <c:v>10</c:v>
                </c:pt>
                <c:pt idx="23">
                  <c:v>10.1</c:v>
                </c:pt>
                <c:pt idx="24">
                  <c:v>8.8</c:v>
                </c:pt>
                <c:pt idx="25">
                  <c:v>9.2</c:v>
                </c:pt>
                <c:pt idx="26">
                  <c:v>5.7</c:v>
                </c:pt>
                <c:pt idx="27">
                  <c:v>4.3</c:v>
                </c:pt>
              </c:numCache>
            </c:numRef>
          </c:val>
        </c:ser>
        <c:axId val="15860764"/>
        <c:axId val="38979933"/>
      </c:barChart>
      <c:catAx>
        <c:axId val="15860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79933"/>
        <c:crosses val="autoZero"/>
        <c:auto val="1"/>
        <c:lblOffset val="100"/>
        <c:noMultiLvlLbl val="0"/>
      </c:catAx>
      <c:valAx>
        <c:axId val="389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5860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4.6</c:v>
                </c:pt>
                <c:pt idx="1">
                  <c:v>7.9</c:v>
                </c:pt>
                <c:pt idx="2">
                  <c:v>3.7</c:v>
                </c:pt>
                <c:pt idx="3">
                  <c:v>14</c:v>
                </c:pt>
                <c:pt idx="4">
                  <c:v>7.1</c:v>
                </c:pt>
                <c:pt idx="5">
                  <c:v>12.1</c:v>
                </c:pt>
                <c:pt idx="6">
                  <c:v>1.8</c:v>
                </c:pt>
                <c:pt idx="7">
                  <c:v>1.2</c:v>
                </c:pt>
                <c:pt idx="8">
                  <c:v>5.6</c:v>
                </c:pt>
                <c:pt idx="9">
                  <c:v>2.6</c:v>
                </c:pt>
                <c:pt idx="10">
                  <c:v>7.2</c:v>
                </c:pt>
                <c:pt idx="11">
                  <c:v>10</c:v>
                </c:pt>
                <c:pt idx="12">
                  <c:v>9.5</c:v>
                </c:pt>
                <c:pt idx="13">
                  <c:v>11</c:v>
                </c:pt>
                <c:pt idx="14">
                  <c:v>13</c:v>
                </c:pt>
                <c:pt idx="15">
                  <c:v>7</c:v>
                </c:pt>
                <c:pt idx="16">
                  <c:v>3.6</c:v>
                </c:pt>
                <c:pt idx="17">
                  <c:v>10.9</c:v>
                </c:pt>
                <c:pt idx="18">
                  <c:v>12</c:v>
                </c:pt>
                <c:pt idx="19">
                  <c:v>11.1</c:v>
                </c:pt>
                <c:pt idx="20">
                  <c:v>9.3</c:v>
                </c:pt>
                <c:pt idx="21">
                  <c:v>8.8</c:v>
                </c:pt>
                <c:pt idx="22">
                  <c:v>4.7</c:v>
                </c:pt>
                <c:pt idx="23">
                  <c:v>5</c:v>
                </c:pt>
                <c:pt idx="24">
                  <c:v>6</c:v>
                </c:pt>
                <c:pt idx="25">
                  <c:v>7.5</c:v>
                </c:pt>
                <c:pt idx="26">
                  <c:v>3.7</c:v>
                </c:pt>
                <c:pt idx="27">
                  <c:v>7</c:v>
                </c:pt>
                <c:pt idx="28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0968526"/>
        <c:axId val="41062767"/>
      </c:lineChart>
      <c:catAx>
        <c:axId val="3096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2767"/>
        <c:crosses val="autoZero"/>
        <c:auto val="1"/>
        <c:lblOffset val="100"/>
        <c:noMultiLvlLbl val="0"/>
      </c:catAx>
      <c:valAx>
        <c:axId val="4106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968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65918528"/>
        <c:axId val="8782401"/>
      </c:lineChart>
      <c:catAx>
        <c:axId val="6591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82401"/>
        <c:crosses val="autoZero"/>
        <c:auto val="1"/>
        <c:lblOffset val="100"/>
        <c:noMultiLvlLbl val="0"/>
      </c:catAx>
      <c:valAx>
        <c:axId val="8782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918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14.8</c:v>
                </c:pt>
                <c:pt idx="1">
                  <c:v>15.1</c:v>
                </c:pt>
                <c:pt idx="2">
                  <c:v>15.3</c:v>
                </c:pt>
                <c:pt idx="3">
                  <c:v>16.8</c:v>
                </c:pt>
                <c:pt idx="4">
                  <c:v>17</c:v>
                </c:pt>
                <c:pt idx="5">
                  <c:v>16.9</c:v>
                </c:pt>
                <c:pt idx="6">
                  <c:v>15.8</c:v>
                </c:pt>
                <c:pt idx="7">
                  <c:v>15.2</c:v>
                </c:pt>
                <c:pt idx="8">
                  <c:v>15.8</c:v>
                </c:pt>
                <c:pt idx="9">
                  <c:v>15.7</c:v>
                </c:pt>
                <c:pt idx="10">
                  <c:v>16.8</c:v>
                </c:pt>
                <c:pt idx="11">
                  <c:v>16.7</c:v>
                </c:pt>
                <c:pt idx="12">
                  <c:v>16</c:v>
                </c:pt>
                <c:pt idx="13">
                  <c:v>16.1</c:v>
                </c:pt>
                <c:pt idx="14">
                  <c:v>16.2</c:v>
                </c:pt>
                <c:pt idx="15">
                  <c:v>16</c:v>
                </c:pt>
                <c:pt idx="16">
                  <c:v>15.8</c:v>
                </c:pt>
                <c:pt idx="17">
                  <c:v>15.2</c:v>
                </c:pt>
                <c:pt idx="18">
                  <c:v>15.4</c:v>
                </c:pt>
                <c:pt idx="19">
                  <c:v>15.1</c:v>
                </c:pt>
                <c:pt idx="20">
                  <c:v>14.7</c:v>
                </c:pt>
                <c:pt idx="21">
                  <c:v>15</c:v>
                </c:pt>
                <c:pt idx="22">
                  <c:v>15.5</c:v>
                </c:pt>
                <c:pt idx="23">
                  <c:v>15.6</c:v>
                </c:pt>
                <c:pt idx="24">
                  <c:v>15.4</c:v>
                </c:pt>
                <c:pt idx="25">
                  <c:v>16</c:v>
                </c:pt>
                <c:pt idx="26">
                  <c:v>14.9</c:v>
                </c:pt>
                <c:pt idx="27">
                  <c:v>15</c:v>
                </c:pt>
                <c:pt idx="28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</c:v>
                </c:pt>
                <c:pt idx="2">
                  <c:v>15.1</c:v>
                </c:pt>
                <c:pt idx="3">
                  <c:v>15.1</c:v>
                </c:pt>
                <c:pt idx="4">
                  <c:v>15.3</c:v>
                </c:pt>
                <c:pt idx="5">
                  <c:v>15.7</c:v>
                </c:pt>
                <c:pt idx="6">
                  <c:v>15.8</c:v>
                </c:pt>
                <c:pt idx="7">
                  <c:v>15.7</c:v>
                </c:pt>
                <c:pt idx="8">
                  <c:v>15.7</c:v>
                </c:pt>
                <c:pt idx="9">
                  <c:v>15.7</c:v>
                </c:pt>
                <c:pt idx="10">
                  <c:v>15.8</c:v>
                </c:pt>
                <c:pt idx="11">
                  <c:v>15.8</c:v>
                </c:pt>
                <c:pt idx="12">
                  <c:v>15.9</c:v>
                </c:pt>
                <c:pt idx="13">
                  <c:v>15.9</c:v>
                </c:pt>
                <c:pt idx="14">
                  <c:v>15.8</c:v>
                </c:pt>
                <c:pt idx="15">
                  <c:v>15.8</c:v>
                </c:pt>
                <c:pt idx="16">
                  <c:v>15.7</c:v>
                </c:pt>
                <c:pt idx="17">
                  <c:v>15.7</c:v>
                </c:pt>
                <c:pt idx="18">
                  <c:v>15.7</c:v>
                </c:pt>
                <c:pt idx="19">
                  <c:v>15.7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15.8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15.7</c:v>
                </c:pt>
                <c:pt idx="28">
                  <c:v>15.7</c:v>
                </c:pt>
              </c:numCache>
            </c:numRef>
          </c:val>
          <c:smooth val="0"/>
        </c:ser>
        <c:marker val="1"/>
        <c:axId val="27684466"/>
        <c:axId val="14361555"/>
      </c:lineChart>
      <c:catAx>
        <c:axId val="2768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61555"/>
        <c:crosses val="autoZero"/>
        <c:auto val="1"/>
        <c:lblOffset val="100"/>
        <c:noMultiLvlLbl val="0"/>
      </c:catAx>
      <c:valAx>
        <c:axId val="1436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684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1015.4772708937418</c:v>
                </c:pt>
                <c:pt idx="1">
                  <c:v>1013.4227364449043</c:v>
                </c:pt>
                <c:pt idx="2">
                  <c:v>1020.6389079515228</c:v>
                </c:pt>
                <c:pt idx="3">
                  <c:v>1018.6928491658184</c:v>
                </c:pt>
                <c:pt idx="4">
                  <c:v>1012.9602127626582</c:v>
                </c:pt>
                <c:pt idx="5">
                  <c:v>1009.0478713061457</c:v>
                </c:pt>
                <c:pt idx="6">
                  <c:v>1016.7631075081902</c:v>
                </c:pt>
                <c:pt idx="7">
                  <c:v>1021.5973611636466</c:v>
                </c:pt>
                <c:pt idx="8">
                  <c:v>1022.7120043293831</c:v>
                </c:pt>
                <c:pt idx="9">
                  <c:v>1020.4721159962684</c:v>
                </c:pt>
                <c:pt idx="10">
                  <c:v>1016.4283363546805</c:v>
                </c:pt>
                <c:pt idx="11">
                  <c:v>1007.1881726789803</c:v>
                </c:pt>
                <c:pt idx="12">
                  <c:v>1007.8497520548482</c:v>
                </c:pt>
                <c:pt idx="13">
                  <c:v>1000.8941482370229</c:v>
                </c:pt>
                <c:pt idx="14">
                  <c:v>993.8166448169819</c:v>
                </c:pt>
                <c:pt idx="15">
                  <c:v>1007.1332517249004</c:v>
                </c:pt>
                <c:pt idx="16">
                  <c:v>1015.3631341598722</c:v>
                </c:pt>
                <c:pt idx="17">
                  <c:v>1008.7658127642238</c:v>
                </c:pt>
                <c:pt idx="18">
                  <c:v>1005.8716083424015</c:v>
                </c:pt>
                <c:pt idx="19">
                  <c:v>1007.1190574841572</c:v>
                </c:pt>
                <c:pt idx="20">
                  <c:v>1017.3251482362066</c:v>
                </c:pt>
                <c:pt idx="21">
                  <c:v>1020.2045452162536</c:v>
                </c:pt>
                <c:pt idx="22">
                  <c:v>1019.1098579274437</c:v>
                </c:pt>
                <c:pt idx="23">
                  <c:v>1026.0452878990493</c:v>
                </c:pt>
                <c:pt idx="24">
                  <c:v>1029.3075278551432</c:v>
                </c:pt>
                <c:pt idx="25">
                  <c:v>1030.9696922623916</c:v>
                </c:pt>
                <c:pt idx="26">
                  <c:v>1027.9064819653904</c:v>
                </c:pt>
                <c:pt idx="27">
                  <c:v>1024.6848539392201</c:v>
                </c:pt>
                <c:pt idx="28">
                  <c:v>1022.3723150247899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627556"/>
        <c:axId val="55246373"/>
      </c:lineChart>
      <c:catAx>
        <c:axId val="32627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46373"/>
        <c:crosses val="autoZero"/>
        <c:auto val="1"/>
        <c:lblOffset val="100"/>
        <c:noMultiLvlLbl val="0"/>
      </c:catAx>
      <c:valAx>
        <c:axId val="5524637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62755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15.678269511053344</c:v>
                </c:pt>
                <c:pt idx="1">
                  <c:v>13.31241307303148</c:v>
                </c:pt>
                <c:pt idx="2">
                  <c:v>12.577094368922307</c:v>
                </c:pt>
                <c:pt idx="3">
                  <c:v>16.87121314003944</c:v>
                </c:pt>
                <c:pt idx="4">
                  <c:v>15.380750850074353</c:v>
                </c:pt>
                <c:pt idx="5">
                  <c:v>10.545474731233911</c:v>
                </c:pt>
                <c:pt idx="6">
                  <c:v>11.550459154396146</c:v>
                </c:pt>
                <c:pt idx="7">
                  <c:v>9.932725803244317</c:v>
                </c:pt>
                <c:pt idx="8">
                  <c:v>11.883894423734594</c:v>
                </c:pt>
                <c:pt idx="9">
                  <c:v>12.242311595749344</c:v>
                </c:pt>
                <c:pt idx="10">
                  <c:v>15.183967734176386</c:v>
                </c:pt>
                <c:pt idx="11">
                  <c:v>14.08908553734503</c:v>
                </c:pt>
                <c:pt idx="12">
                  <c:v>11.329181226193707</c:v>
                </c:pt>
                <c:pt idx="13">
                  <c:v>15.214577040276122</c:v>
                </c:pt>
                <c:pt idx="14">
                  <c:v>15.589960516931725</c:v>
                </c:pt>
                <c:pt idx="15">
                  <c:v>9.633001996034848</c:v>
                </c:pt>
                <c:pt idx="16">
                  <c:v>10.695784880106283</c:v>
                </c:pt>
                <c:pt idx="17">
                  <c:v>14.180360302867054</c:v>
                </c:pt>
                <c:pt idx="18">
                  <c:v>14.40126004792525</c:v>
                </c:pt>
                <c:pt idx="19">
                  <c:v>12.458399317767544</c:v>
                </c:pt>
                <c:pt idx="20">
                  <c:v>12.354023380760834</c:v>
                </c:pt>
                <c:pt idx="21">
                  <c:v>11.32775490545422</c:v>
                </c:pt>
                <c:pt idx="22">
                  <c:v>9.924717337682381</c:v>
                </c:pt>
                <c:pt idx="23">
                  <c:v>11.685012310991288</c:v>
                </c:pt>
                <c:pt idx="24">
                  <c:v>16.574562917162197</c:v>
                </c:pt>
                <c:pt idx="25">
                  <c:v>12.268615660049122</c:v>
                </c:pt>
                <c:pt idx="26">
                  <c:v>11.750746043254983</c:v>
                </c:pt>
                <c:pt idx="27">
                  <c:v>12.957596843312952</c:v>
                </c:pt>
                <c:pt idx="28">
                  <c:v>11.299765596348173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717718"/>
        <c:axId val="39426359"/>
      </c:lineChart>
      <c:catAx>
        <c:axId val="2271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6359"/>
        <c:crosses val="autoZero"/>
        <c:auto val="1"/>
        <c:lblOffset val="100"/>
        <c:noMultiLvlLbl val="0"/>
      </c:catAx>
      <c:valAx>
        <c:axId val="39426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717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0.02925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38125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38bec84-f5c6-4a28-a2c3-83f1ef758f99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89bc4f7-14be-48bd-b695-27d719380ef5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2a6217a-fcf8-4896-9663-0b50057433d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caf847-267a-42e4-85f3-8b97ee56c999}" type="TxLink">
            <a:rPr lang="en-US" cap="none" sz="1000" b="0" i="0" u="none" baseline="0">
              <a:latin typeface="Arial"/>
              <a:ea typeface="Arial"/>
              <a:cs typeface="Arial"/>
            </a:rPr>
            <a:t>9.5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f00a5cc-b931-4097-8ad0-c2ba32b9ae86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21cc34d-fb66-4cdb-b65c-7113cf94c766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0.02325</cdr:y>
    </cdr:from>
    <cdr:to>
      <cdr:x>0.9085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48850" y="19050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cf2e8b-e030-40cf-8d6b-1eb3d0d05fa3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096554-d197-469c-80fe-2bb1c427c0b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0.03425</cdr:y>
    </cdr:from>
    <cdr:to>
      <cdr:x>0.91875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53625" y="276225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4f47cab-e409-4778-a848-3d8e52d3807a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zoomScale="80" zoomScaleNormal="80" workbookViewId="0" topLeftCell="A1">
      <pane ySplit="2340" topLeftCell="BM3" activePane="bottomLeft" state="split"/>
      <selection pane="topLeft" activeCell="T4" sqref="T4"/>
      <selection pane="bottomLeft" activeCell="L37" sqref="L3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2007</v>
      </c>
      <c r="S4" s="7"/>
      <c r="T4" s="7"/>
      <c r="U4" s="60"/>
      <c r="V4" s="18"/>
      <c r="W4" s="102"/>
      <c r="X4" s="99"/>
      <c r="Y4" s="147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85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5" t="s">
        <v>26</v>
      </c>
      <c r="Y6" s="148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5"/>
      <c r="Y7" s="148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6"/>
      <c r="Y8" s="149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17.7</v>
      </c>
      <c r="C9" s="65">
        <v>16.5</v>
      </c>
      <c r="D9" s="65">
        <v>22.9</v>
      </c>
      <c r="E9" s="65">
        <v>8</v>
      </c>
      <c r="F9" s="66">
        <f aca="true" t="shared" si="0" ref="F9:F39">AVERAGE(D9:E9)</f>
        <v>15.45</v>
      </c>
      <c r="G9" s="67">
        <f>100*(AI9/AG9)</f>
        <v>87.94525747302929</v>
      </c>
      <c r="H9" s="67">
        <f aca="true" t="shared" si="1" ref="H9:H39">AJ9</f>
        <v>15.678269511053344</v>
      </c>
      <c r="I9" s="68">
        <v>4.6</v>
      </c>
      <c r="J9" s="66"/>
      <c r="K9" s="68"/>
      <c r="L9" s="65"/>
      <c r="M9" s="65">
        <v>14.8</v>
      </c>
      <c r="N9" s="65">
        <v>15</v>
      </c>
      <c r="O9" s="66">
        <v>15.1</v>
      </c>
      <c r="P9" s="69" t="s">
        <v>102</v>
      </c>
      <c r="Q9" s="70">
        <v>23</v>
      </c>
      <c r="R9" s="67">
        <v>9.5</v>
      </c>
      <c r="S9" s="67">
        <v>1.2</v>
      </c>
      <c r="T9" s="67"/>
      <c r="U9" s="71">
        <v>2</v>
      </c>
      <c r="V9" s="64">
        <v>1005.4</v>
      </c>
      <c r="W9" s="121">
        <f aca="true" t="shared" si="2" ref="W9:W39">V9+AT17</f>
        <v>1015.4772708937418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0</v>
      </c>
      <c r="AG9">
        <f>6.107*EXP(17.38*(B9/(239+B9)))</f>
        <v>20.243279798659454</v>
      </c>
      <c r="AH9">
        <f aca="true" t="shared" si="5" ref="AH9:AH39">IF(V9&gt;=0,6.107*EXP(17.38*(C9/(239+C9))),6.107*EXP(22.44*(C9/(272.4+C9))))</f>
        <v>18.76180453991678</v>
      </c>
      <c r="AI9">
        <f aca="true" t="shared" si="6" ref="AI9:AI39">IF(C9&gt;=0,AH9-(0.000799*1000*(B9-C9)),AH9-(0.00072*1000*(B9-C9)))</f>
        <v>17.80300453991678</v>
      </c>
      <c r="AJ9">
        <f>239*LN(AI9/6.107)/(17.38-LN(AI9/6.107))</f>
        <v>15.678269511053344</v>
      </c>
      <c r="AL9">
        <f>COUNTIF(U9:U39,"&lt;1")</f>
        <v>4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15.8</v>
      </c>
      <c r="C10" s="74">
        <v>14.4</v>
      </c>
      <c r="D10" s="74">
        <v>20.7</v>
      </c>
      <c r="E10" s="74">
        <v>12.1</v>
      </c>
      <c r="F10" s="75">
        <f t="shared" si="0"/>
        <v>16.4</v>
      </c>
      <c r="G10" s="67">
        <f aca="true" t="shared" si="7" ref="G10:G39">100*(AI10/AG10)</f>
        <v>85.1524801965376</v>
      </c>
      <c r="H10" s="76">
        <f t="shared" si="1"/>
        <v>13.31241307303148</v>
      </c>
      <c r="I10" s="77">
        <v>7.9</v>
      </c>
      <c r="J10" s="75"/>
      <c r="K10" s="77"/>
      <c r="L10" s="74"/>
      <c r="M10" s="74">
        <v>15.1</v>
      </c>
      <c r="N10" s="74">
        <v>15.2</v>
      </c>
      <c r="O10" s="75">
        <v>15</v>
      </c>
      <c r="P10" s="78" t="s">
        <v>104</v>
      </c>
      <c r="Q10" s="79">
        <v>22</v>
      </c>
      <c r="R10" s="76">
        <v>7.8</v>
      </c>
      <c r="S10" s="76">
        <v>0</v>
      </c>
      <c r="T10" s="76"/>
      <c r="U10" s="80">
        <v>7</v>
      </c>
      <c r="V10" s="73">
        <v>1003.3</v>
      </c>
      <c r="W10" s="121">
        <f t="shared" si="2"/>
        <v>1013.4227364449043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17.942269597987615</v>
      </c>
      <c r="AH10">
        <f t="shared" si="5"/>
        <v>16.39688756623579</v>
      </c>
      <c r="AI10">
        <f t="shared" si="6"/>
        <v>15.27828756623579</v>
      </c>
      <c r="AJ10">
        <f aca="true" t="shared" si="12" ref="AJ10:AJ39">239*LN(AI10/6.107)/(17.38-LN(AI10/6.107))</f>
        <v>13.31241307303148</v>
      </c>
    </row>
    <row r="11" spans="1:36" ht="12.75">
      <c r="A11" s="63">
        <v>3</v>
      </c>
      <c r="B11" s="64">
        <v>17.4</v>
      </c>
      <c r="C11" s="65">
        <v>14.7</v>
      </c>
      <c r="D11" s="65">
        <v>22.9</v>
      </c>
      <c r="E11" s="65">
        <v>7.2</v>
      </c>
      <c r="F11" s="66">
        <f t="shared" si="0"/>
        <v>15.049999999999999</v>
      </c>
      <c r="G11" s="67">
        <f t="shared" si="7"/>
        <v>73.30249126113337</v>
      </c>
      <c r="H11" s="67">
        <f t="shared" si="1"/>
        <v>12.577094368922307</v>
      </c>
      <c r="I11" s="68">
        <v>3.7</v>
      </c>
      <c r="J11" s="66"/>
      <c r="K11" s="68"/>
      <c r="L11" s="65"/>
      <c r="M11" s="65">
        <v>15.3</v>
      </c>
      <c r="N11" s="65">
        <v>15.2</v>
      </c>
      <c r="O11" s="66">
        <v>15.1</v>
      </c>
      <c r="P11" s="69" t="s">
        <v>107</v>
      </c>
      <c r="Q11" s="70">
        <v>23</v>
      </c>
      <c r="R11" s="67">
        <v>8.6</v>
      </c>
      <c r="S11" s="67">
        <v>0</v>
      </c>
      <c r="T11" s="67"/>
      <c r="U11" s="71">
        <v>2</v>
      </c>
      <c r="V11" s="64">
        <v>1010.5</v>
      </c>
      <c r="W11" s="121">
        <f t="shared" si="2"/>
        <v>1020.6389079515228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19.863614328178834</v>
      </c>
      <c r="AH11">
        <f t="shared" si="5"/>
        <v>16.717824157058523</v>
      </c>
      <c r="AI11">
        <f t="shared" si="6"/>
        <v>14.560524157058524</v>
      </c>
      <c r="AJ11">
        <f t="shared" si="12"/>
        <v>12.577094368922307</v>
      </c>
    </row>
    <row r="12" spans="1:36" ht="12.75">
      <c r="A12" s="72">
        <v>4</v>
      </c>
      <c r="B12" s="73">
        <v>21.1</v>
      </c>
      <c r="C12" s="74">
        <v>18.5</v>
      </c>
      <c r="D12" s="74">
        <v>22.8</v>
      </c>
      <c r="E12" s="74">
        <v>17.2</v>
      </c>
      <c r="F12" s="75">
        <f t="shared" si="0"/>
        <v>20</v>
      </c>
      <c r="G12" s="67">
        <f t="shared" si="7"/>
        <v>76.80212640268904</v>
      </c>
      <c r="H12" s="76">
        <f t="shared" si="1"/>
        <v>16.87121314003944</v>
      </c>
      <c r="I12" s="77">
        <v>14</v>
      </c>
      <c r="J12" s="75"/>
      <c r="K12" s="77"/>
      <c r="L12" s="74"/>
      <c r="M12" s="74">
        <v>16.8</v>
      </c>
      <c r="N12" s="74">
        <v>15.6</v>
      </c>
      <c r="O12" s="75">
        <v>15.1</v>
      </c>
      <c r="P12" s="78" t="s">
        <v>107</v>
      </c>
      <c r="Q12" s="79">
        <v>27</v>
      </c>
      <c r="R12" s="76">
        <v>7.4</v>
      </c>
      <c r="S12" s="76">
        <v>0</v>
      </c>
      <c r="T12" s="76"/>
      <c r="U12" s="80">
        <v>3</v>
      </c>
      <c r="V12" s="73">
        <v>1008.7</v>
      </c>
      <c r="W12" s="121">
        <f t="shared" si="2"/>
        <v>1018.6928491658184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25.011787824305845</v>
      </c>
      <c r="AH12">
        <f t="shared" si="5"/>
        <v>21.286984900395762</v>
      </c>
      <c r="AI12">
        <f t="shared" si="6"/>
        <v>19.20958490039576</v>
      </c>
      <c r="AJ12">
        <f t="shared" si="12"/>
        <v>16.87121314003944</v>
      </c>
    </row>
    <row r="13" spans="1:36" ht="12.75">
      <c r="A13" s="63">
        <v>5</v>
      </c>
      <c r="B13" s="64">
        <v>20.4</v>
      </c>
      <c r="C13" s="65">
        <v>17.4</v>
      </c>
      <c r="D13" s="65">
        <v>28.6</v>
      </c>
      <c r="E13" s="65">
        <v>12</v>
      </c>
      <c r="F13" s="66">
        <f t="shared" si="0"/>
        <v>20.3</v>
      </c>
      <c r="G13" s="67">
        <f t="shared" si="7"/>
        <v>72.90885572301138</v>
      </c>
      <c r="H13" s="67">
        <f t="shared" si="1"/>
        <v>15.380750850074353</v>
      </c>
      <c r="I13" s="68">
        <v>7.1</v>
      </c>
      <c r="J13" s="66"/>
      <c r="K13" s="68"/>
      <c r="L13" s="65"/>
      <c r="M13" s="65">
        <v>17</v>
      </c>
      <c r="N13" s="65">
        <v>16</v>
      </c>
      <c r="O13" s="66">
        <v>15.3</v>
      </c>
      <c r="P13" s="69" t="s">
        <v>108</v>
      </c>
      <c r="Q13" s="70">
        <v>23</v>
      </c>
      <c r="R13" s="67">
        <v>9.5</v>
      </c>
      <c r="S13" s="67">
        <v>0</v>
      </c>
      <c r="T13" s="67"/>
      <c r="U13" s="71">
        <v>0</v>
      </c>
      <c r="V13" s="64">
        <v>1003</v>
      </c>
      <c r="W13" s="121">
        <f t="shared" si="2"/>
        <v>1012.9602127626582</v>
      </c>
      <c r="X13" s="127">
        <v>0</v>
      </c>
      <c r="Y13" s="134">
        <v>0</v>
      </c>
      <c r="Z13" s="127">
        <v>0</v>
      </c>
      <c r="AA13">
        <f t="shared" si="8"/>
        <v>5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0</v>
      </c>
      <c r="AG13">
        <f t="shared" si="11"/>
        <v>23.956780222331826</v>
      </c>
      <c r="AH13">
        <f t="shared" si="5"/>
        <v>19.863614328178834</v>
      </c>
      <c r="AI13">
        <f t="shared" si="6"/>
        <v>17.466614328178835</v>
      </c>
      <c r="AJ13">
        <f t="shared" si="12"/>
        <v>15.380750850074353</v>
      </c>
    </row>
    <row r="14" spans="1:36" ht="12.75">
      <c r="A14" s="72">
        <v>6</v>
      </c>
      <c r="B14" s="73">
        <v>16.7</v>
      </c>
      <c r="C14" s="74">
        <v>13.4</v>
      </c>
      <c r="D14" s="74">
        <v>21.3</v>
      </c>
      <c r="E14" s="74">
        <v>14.1</v>
      </c>
      <c r="F14" s="75">
        <f t="shared" si="0"/>
        <v>17.7</v>
      </c>
      <c r="G14" s="67">
        <f t="shared" si="7"/>
        <v>66.98865446982921</v>
      </c>
      <c r="H14" s="76">
        <f t="shared" si="1"/>
        <v>10.545474731233911</v>
      </c>
      <c r="I14" s="77">
        <v>12.1</v>
      </c>
      <c r="J14" s="75"/>
      <c r="K14" s="77"/>
      <c r="L14" s="74"/>
      <c r="M14" s="74">
        <v>16.9</v>
      </c>
      <c r="N14" s="74">
        <v>15.9</v>
      </c>
      <c r="O14" s="75">
        <v>15.7</v>
      </c>
      <c r="P14" s="78" t="s">
        <v>112</v>
      </c>
      <c r="Q14" s="79">
        <v>22</v>
      </c>
      <c r="R14" s="76">
        <v>7.2</v>
      </c>
      <c r="S14" s="76" t="s">
        <v>116</v>
      </c>
      <c r="T14" s="76"/>
      <c r="U14" s="80">
        <v>3</v>
      </c>
      <c r="V14" s="73">
        <v>999</v>
      </c>
      <c r="W14" s="121">
        <f t="shared" si="2"/>
        <v>1009.0478713061457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0</v>
      </c>
      <c r="AG14">
        <f t="shared" si="11"/>
        <v>19.001906026433034</v>
      </c>
      <c r="AH14">
        <f t="shared" si="5"/>
        <v>15.365821170728879</v>
      </c>
      <c r="AI14">
        <f t="shared" si="6"/>
        <v>12.72912117072888</v>
      </c>
      <c r="AJ14">
        <f t="shared" si="12"/>
        <v>10.545474731233911</v>
      </c>
    </row>
    <row r="15" spans="1:36" ht="12.75">
      <c r="A15" s="63">
        <v>7</v>
      </c>
      <c r="B15" s="64">
        <v>15.6</v>
      </c>
      <c r="C15" s="65">
        <v>13.4</v>
      </c>
      <c r="D15" s="65">
        <v>19.9</v>
      </c>
      <c r="E15" s="65">
        <v>6.1</v>
      </c>
      <c r="F15" s="66">
        <f t="shared" si="0"/>
        <v>13</v>
      </c>
      <c r="G15" s="67">
        <f t="shared" si="7"/>
        <v>76.82087590686336</v>
      </c>
      <c r="H15" s="67">
        <f t="shared" si="1"/>
        <v>11.550459154396146</v>
      </c>
      <c r="I15" s="68">
        <v>1.8</v>
      </c>
      <c r="J15" s="66"/>
      <c r="K15" s="68"/>
      <c r="L15" s="65"/>
      <c r="M15" s="65">
        <v>15.8</v>
      </c>
      <c r="N15" s="65">
        <v>16.1</v>
      </c>
      <c r="O15" s="66">
        <v>15.8</v>
      </c>
      <c r="P15" s="69" t="s">
        <v>113</v>
      </c>
      <c r="Q15" s="70">
        <v>20</v>
      </c>
      <c r="R15" s="67">
        <v>8.5</v>
      </c>
      <c r="S15" s="67">
        <v>0</v>
      </c>
      <c r="T15" s="67"/>
      <c r="U15" s="71">
        <v>3</v>
      </c>
      <c r="V15" s="64">
        <v>1006.6</v>
      </c>
      <c r="W15" s="121">
        <f t="shared" si="2"/>
        <v>1016.7631075081902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17.713962526575546</v>
      </c>
      <c r="AH15">
        <f t="shared" si="5"/>
        <v>15.365821170728879</v>
      </c>
      <c r="AI15">
        <f t="shared" si="6"/>
        <v>13.608021170728879</v>
      </c>
      <c r="AJ15">
        <f t="shared" si="12"/>
        <v>11.550459154396146</v>
      </c>
    </row>
    <row r="16" spans="1:36" ht="12.75">
      <c r="A16" s="72">
        <v>8</v>
      </c>
      <c r="B16" s="73">
        <v>16</v>
      </c>
      <c r="C16" s="74">
        <v>12.8</v>
      </c>
      <c r="D16" s="74">
        <v>21.8</v>
      </c>
      <c r="E16" s="74">
        <v>5.8</v>
      </c>
      <c r="F16" s="75">
        <f t="shared" si="0"/>
        <v>13.8</v>
      </c>
      <c r="G16" s="67">
        <f t="shared" si="7"/>
        <v>67.23164394385034</v>
      </c>
      <c r="H16" s="76">
        <f t="shared" si="1"/>
        <v>9.932725803244317</v>
      </c>
      <c r="I16" s="77">
        <v>1.2</v>
      </c>
      <c r="J16" s="75"/>
      <c r="K16" s="77"/>
      <c r="L16" s="74"/>
      <c r="M16" s="74">
        <v>15.2</v>
      </c>
      <c r="N16" s="74">
        <v>15.7</v>
      </c>
      <c r="O16" s="75">
        <v>15.7</v>
      </c>
      <c r="P16" s="78" t="s">
        <v>114</v>
      </c>
      <c r="Q16" s="79">
        <v>21</v>
      </c>
      <c r="R16" s="76">
        <v>10.7</v>
      </c>
      <c r="S16" s="76">
        <v>0</v>
      </c>
      <c r="T16" s="76"/>
      <c r="U16" s="80">
        <v>0</v>
      </c>
      <c r="V16" s="73">
        <v>1011.4</v>
      </c>
      <c r="W16" s="121">
        <f t="shared" si="2"/>
        <v>1021.5973611636466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8</v>
      </c>
      <c r="AC16">
        <f t="shared" si="10"/>
        <v>8</v>
      </c>
      <c r="AD16">
        <f t="shared" si="3"/>
        <v>0</v>
      </c>
      <c r="AE16">
        <f t="shared" si="4"/>
        <v>8</v>
      </c>
      <c r="AG16">
        <f t="shared" si="11"/>
        <v>18.173154145192665</v>
      </c>
      <c r="AH16">
        <f t="shared" si="5"/>
        <v>14.77491028826301</v>
      </c>
      <c r="AI16">
        <f t="shared" si="6"/>
        <v>12.218110288263011</v>
      </c>
      <c r="AJ16">
        <f t="shared" si="12"/>
        <v>9.932725803244317</v>
      </c>
    </row>
    <row r="17" spans="1:46" ht="12.75">
      <c r="A17" s="63">
        <v>9</v>
      </c>
      <c r="B17" s="64">
        <v>15.9</v>
      </c>
      <c r="C17" s="65">
        <v>13.7</v>
      </c>
      <c r="D17" s="65">
        <v>22.3</v>
      </c>
      <c r="E17" s="65">
        <v>9.1</v>
      </c>
      <c r="F17" s="66">
        <f t="shared" si="0"/>
        <v>15.7</v>
      </c>
      <c r="G17" s="67">
        <f t="shared" si="7"/>
        <v>77.03875234726783</v>
      </c>
      <c r="H17" s="67">
        <f t="shared" si="1"/>
        <v>11.883894423734594</v>
      </c>
      <c r="I17" s="68">
        <v>5.6</v>
      </c>
      <c r="J17" s="66"/>
      <c r="K17" s="68"/>
      <c r="L17" s="65"/>
      <c r="M17" s="65">
        <v>15.8</v>
      </c>
      <c r="N17" s="65">
        <v>15.7</v>
      </c>
      <c r="O17" s="66">
        <v>15.7</v>
      </c>
      <c r="P17" s="69" t="s">
        <v>119</v>
      </c>
      <c r="Q17" s="70">
        <v>10</v>
      </c>
      <c r="R17" s="67">
        <v>10</v>
      </c>
      <c r="S17" s="67">
        <v>0</v>
      </c>
      <c r="T17" s="67"/>
      <c r="U17" s="71">
        <v>1</v>
      </c>
      <c r="V17" s="64">
        <v>1012.5</v>
      </c>
      <c r="W17" s="121">
        <f t="shared" si="2"/>
        <v>1022.7120043293831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18.057388147749236</v>
      </c>
      <c r="AH17">
        <f t="shared" si="5"/>
        <v>15.668986535529427</v>
      </c>
      <c r="AI17">
        <f t="shared" si="6"/>
        <v>13.911186535529426</v>
      </c>
      <c r="AJ17">
        <f t="shared" si="12"/>
        <v>11.883894423734594</v>
      </c>
      <c r="AT17">
        <f aca="true" t="shared" si="13" ref="AT17:AT47">V9*(10^(85/(18429.1+(67.53*B9)+(0.003*31)))-1)</f>
        <v>10.077270893741774</v>
      </c>
    </row>
    <row r="18" spans="1:46" ht="12.75">
      <c r="A18" s="72">
        <v>10</v>
      </c>
      <c r="B18" s="73">
        <v>16.4</v>
      </c>
      <c r="C18" s="74">
        <v>14.1</v>
      </c>
      <c r="D18" s="74">
        <v>24.2</v>
      </c>
      <c r="E18" s="74">
        <v>6.7</v>
      </c>
      <c r="F18" s="75">
        <f t="shared" si="0"/>
        <v>15.45</v>
      </c>
      <c r="G18" s="67">
        <f t="shared" si="7"/>
        <v>76.40326420576466</v>
      </c>
      <c r="H18" s="76">
        <f t="shared" si="1"/>
        <v>12.242311595749344</v>
      </c>
      <c r="I18" s="77">
        <v>2.6</v>
      </c>
      <c r="J18" s="75"/>
      <c r="K18" s="77"/>
      <c r="L18" s="74"/>
      <c r="M18" s="74">
        <v>15.7</v>
      </c>
      <c r="N18" s="74">
        <v>15.7</v>
      </c>
      <c r="O18" s="75">
        <v>15.7</v>
      </c>
      <c r="P18" s="78" t="s">
        <v>120</v>
      </c>
      <c r="Q18" s="79">
        <v>15</v>
      </c>
      <c r="R18" s="76">
        <v>10.7</v>
      </c>
      <c r="S18" s="76">
        <v>0</v>
      </c>
      <c r="T18" s="76"/>
      <c r="U18" s="80">
        <v>1</v>
      </c>
      <c r="V18" s="73">
        <v>1010.3</v>
      </c>
      <c r="W18" s="121">
        <f t="shared" si="2"/>
        <v>1020.4721159962684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18.642754661927654</v>
      </c>
      <c r="AH18">
        <f t="shared" si="5"/>
        <v>16.081373099585093</v>
      </c>
      <c r="AI18">
        <f t="shared" si="6"/>
        <v>14.243673099585093</v>
      </c>
      <c r="AJ18">
        <f t="shared" si="12"/>
        <v>12.242311595749344</v>
      </c>
      <c r="AT18">
        <f t="shared" si="13"/>
        <v>10.122736444904408</v>
      </c>
    </row>
    <row r="19" spans="1:46" ht="12.75">
      <c r="A19" s="63">
        <v>11</v>
      </c>
      <c r="B19" s="64">
        <v>19.4</v>
      </c>
      <c r="C19" s="65">
        <v>16.9</v>
      </c>
      <c r="D19" s="65">
        <v>24.7</v>
      </c>
      <c r="E19" s="65">
        <v>12</v>
      </c>
      <c r="F19" s="66">
        <f t="shared" si="0"/>
        <v>18.35</v>
      </c>
      <c r="G19" s="67">
        <f t="shared" si="7"/>
        <v>76.59555189228828</v>
      </c>
      <c r="H19" s="67">
        <f t="shared" si="1"/>
        <v>15.183967734176386</v>
      </c>
      <c r="I19" s="68">
        <v>7.2</v>
      </c>
      <c r="J19" s="66"/>
      <c r="K19" s="68"/>
      <c r="L19" s="65"/>
      <c r="M19" s="65">
        <v>16.8</v>
      </c>
      <c r="N19" s="65">
        <v>15.9</v>
      </c>
      <c r="O19" s="66">
        <v>15.8</v>
      </c>
      <c r="P19" s="69" t="s">
        <v>108</v>
      </c>
      <c r="Q19" s="70">
        <v>18</v>
      </c>
      <c r="R19" s="67">
        <v>9.3</v>
      </c>
      <c r="S19" s="67">
        <v>0.9</v>
      </c>
      <c r="T19" s="67"/>
      <c r="U19" s="71">
        <v>2</v>
      </c>
      <c r="V19" s="64">
        <v>1006.4</v>
      </c>
      <c r="W19" s="121">
        <f t="shared" si="2"/>
        <v>1016.4283363546805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22.51723138592285</v>
      </c>
      <c r="AH19">
        <f t="shared" si="5"/>
        <v>19.24469765091116</v>
      </c>
      <c r="AI19">
        <f t="shared" si="6"/>
        <v>17.24719765091116</v>
      </c>
      <c r="AJ19">
        <f t="shared" si="12"/>
        <v>15.183967734176386</v>
      </c>
      <c r="AT19">
        <f t="shared" si="13"/>
        <v>10.138907951522759</v>
      </c>
    </row>
    <row r="20" spans="1:46" ht="12.75">
      <c r="A20" s="72">
        <v>12</v>
      </c>
      <c r="B20" s="73">
        <v>17.9</v>
      </c>
      <c r="C20" s="74">
        <v>15.7</v>
      </c>
      <c r="D20" s="74">
        <v>21.1</v>
      </c>
      <c r="E20" s="74">
        <v>12.3</v>
      </c>
      <c r="F20" s="75">
        <f t="shared" si="0"/>
        <v>16.700000000000003</v>
      </c>
      <c r="G20" s="67">
        <f t="shared" si="7"/>
        <v>78.39056746232286</v>
      </c>
      <c r="H20" s="76">
        <f t="shared" si="1"/>
        <v>14.08908553734503</v>
      </c>
      <c r="I20" s="77">
        <v>10</v>
      </c>
      <c r="J20" s="75"/>
      <c r="K20" s="77"/>
      <c r="L20" s="74"/>
      <c r="M20" s="74">
        <v>16.7</v>
      </c>
      <c r="N20" s="74">
        <v>15.8</v>
      </c>
      <c r="O20" s="75">
        <v>15.8</v>
      </c>
      <c r="P20" s="78" t="s">
        <v>107</v>
      </c>
      <c r="Q20" s="79">
        <v>24</v>
      </c>
      <c r="R20" s="76">
        <v>7.1</v>
      </c>
      <c r="S20" s="76">
        <v>0</v>
      </c>
      <c r="T20" s="76"/>
      <c r="U20" s="80">
        <v>2</v>
      </c>
      <c r="V20" s="73">
        <v>997.2</v>
      </c>
      <c r="W20" s="121">
        <f t="shared" si="2"/>
        <v>1007.1881726789803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20.49990953559285</v>
      </c>
      <c r="AH20">
        <f t="shared" si="5"/>
        <v>17.82779541421407</v>
      </c>
      <c r="AI20">
        <f t="shared" si="6"/>
        <v>16.06999541421407</v>
      </c>
      <c r="AJ20">
        <f t="shared" si="12"/>
        <v>14.08908553734503</v>
      </c>
      <c r="AT20">
        <f t="shared" si="13"/>
        <v>9.99284916581839</v>
      </c>
    </row>
    <row r="21" spans="1:46" ht="12.75">
      <c r="A21" s="63">
        <v>13</v>
      </c>
      <c r="B21" s="64">
        <v>16.3</v>
      </c>
      <c r="C21" s="65">
        <v>13.6</v>
      </c>
      <c r="D21" s="65">
        <v>20</v>
      </c>
      <c r="E21" s="65">
        <v>11.8</v>
      </c>
      <c r="F21" s="66">
        <f t="shared" si="0"/>
        <v>15.9</v>
      </c>
      <c r="G21" s="67">
        <f t="shared" si="7"/>
        <v>72.39141965686578</v>
      </c>
      <c r="H21" s="67">
        <f t="shared" si="1"/>
        <v>11.329181226193707</v>
      </c>
      <c r="I21" s="68">
        <v>9.5</v>
      </c>
      <c r="J21" s="66"/>
      <c r="K21" s="68"/>
      <c r="L21" s="65"/>
      <c r="M21" s="65">
        <v>16</v>
      </c>
      <c r="N21" s="65">
        <v>15.5</v>
      </c>
      <c r="O21" s="66">
        <v>15.9</v>
      </c>
      <c r="P21" s="69" t="s">
        <v>104</v>
      </c>
      <c r="Q21" s="70">
        <v>24</v>
      </c>
      <c r="R21" s="67">
        <v>6.4</v>
      </c>
      <c r="S21" s="67">
        <v>3.5</v>
      </c>
      <c r="T21" s="67"/>
      <c r="U21" s="71">
        <v>8</v>
      </c>
      <c r="V21" s="64">
        <v>997.8</v>
      </c>
      <c r="W21" s="121">
        <f t="shared" si="2"/>
        <v>1007.8497520548482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18.524367818852948</v>
      </c>
      <c r="AH21">
        <f t="shared" si="5"/>
        <v>15.567352846527232</v>
      </c>
      <c r="AI21">
        <f t="shared" si="6"/>
        <v>13.41005284652723</v>
      </c>
      <c r="AJ21">
        <f t="shared" si="12"/>
        <v>11.329181226193707</v>
      </c>
      <c r="AT21">
        <f t="shared" si="13"/>
        <v>9.960212762658191</v>
      </c>
    </row>
    <row r="22" spans="1:46" ht="12.75">
      <c r="A22" s="72">
        <v>14</v>
      </c>
      <c r="B22" s="73">
        <v>15.9</v>
      </c>
      <c r="C22" s="74">
        <v>15.5</v>
      </c>
      <c r="D22" s="74">
        <v>20.4</v>
      </c>
      <c r="E22" s="74">
        <v>13.6</v>
      </c>
      <c r="F22" s="75">
        <f t="shared" si="0"/>
        <v>17</v>
      </c>
      <c r="G22" s="67">
        <f t="shared" si="7"/>
        <v>95.70137018503871</v>
      </c>
      <c r="H22" s="76">
        <f t="shared" si="1"/>
        <v>15.214577040276122</v>
      </c>
      <c r="I22" s="77">
        <v>11</v>
      </c>
      <c r="J22" s="75"/>
      <c r="K22" s="77"/>
      <c r="L22" s="74"/>
      <c r="M22" s="74">
        <v>16.1</v>
      </c>
      <c r="N22" s="74">
        <v>15.1</v>
      </c>
      <c r="O22" s="75">
        <v>15.9</v>
      </c>
      <c r="P22" s="78" t="s">
        <v>108</v>
      </c>
      <c r="Q22" s="79">
        <v>26</v>
      </c>
      <c r="R22" s="76">
        <v>0.6</v>
      </c>
      <c r="S22" s="76">
        <v>9.8</v>
      </c>
      <c r="T22" s="76"/>
      <c r="U22" s="80">
        <v>8</v>
      </c>
      <c r="V22" s="73">
        <v>990.9</v>
      </c>
      <c r="W22" s="121">
        <f t="shared" si="2"/>
        <v>1000.8941482370229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18.057388147749236</v>
      </c>
      <c r="AH22">
        <f t="shared" si="5"/>
        <v>17.600767877026804</v>
      </c>
      <c r="AI22">
        <f t="shared" si="6"/>
        <v>17.281167877026803</v>
      </c>
      <c r="AJ22">
        <f t="shared" si="12"/>
        <v>15.214577040276122</v>
      </c>
      <c r="AT22">
        <f t="shared" si="13"/>
        <v>10.047871306145687</v>
      </c>
    </row>
    <row r="23" spans="1:46" ht="12.75">
      <c r="A23" s="63">
        <v>15</v>
      </c>
      <c r="B23" s="64">
        <v>16.1</v>
      </c>
      <c r="C23" s="65">
        <v>15.8</v>
      </c>
      <c r="D23" s="65">
        <v>20</v>
      </c>
      <c r="E23" s="65">
        <v>15.2</v>
      </c>
      <c r="F23" s="66">
        <f t="shared" si="0"/>
        <v>17.6</v>
      </c>
      <c r="G23" s="67">
        <f t="shared" si="7"/>
        <v>96.79051468160037</v>
      </c>
      <c r="H23" s="67">
        <f t="shared" si="1"/>
        <v>15.589960516931725</v>
      </c>
      <c r="I23" s="68">
        <v>13</v>
      </c>
      <c r="J23" s="66"/>
      <c r="K23" s="68"/>
      <c r="L23" s="65"/>
      <c r="M23" s="65">
        <v>16.2</v>
      </c>
      <c r="N23" s="65">
        <v>15.3</v>
      </c>
      <c r="O23" s="66">
        <v>15.8</v>
      </c>
      <c r="P23" s="69" t="s">
        <v>107</v>
      </c>
      <c r="Q23" s="70">
        <v>19</v>
      </c>
      <c r="R23" s="67">
        <v>3.8</v>
      </c>
      <c r="S23" s="67">
        <v>4.6</v>
      </c>
      <c r="T23" s="67"/>
      <c r="U23" s="71">
        <v>6</v>
      </c>
      <c r="V23" s="64">
        <v>983.9</v>
      </c>
      <c r="W23" s="121">
        <f t="shared" si="2"/>
        <v>993.8166448169819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18.289570683885234</v>
      </c>
      <c r="AH23">
        <f t="shared" si="5"/>
        <v>17.942269597987615</v>
      </c>
      <c r="AI23">
        <f t="shared" si="6"/>
        <v>17.702569597987615</v>
      </c>
      <c r="AJ23">
        <f t="shared" si="12"/>
        <v>15.589960516931725</v>
      </c>
      <c r="AT23">
        <f t="shared" si="13"/>
        <v>10.163107508190112</v>
      </c>
    </row>
    <row r="24" spans="1:46" ht="12.75">
      <c r="A24" s="72">
        <v>16</v>
      </c>
      <c r="B24" s="73">
        <v>13.7</v>
      </c>
      <c r="C24" s="74">
        <v>11.6</v>
      </c>
      <c r="D24" s="74">
        <v>18.1</v>
      </c>
      <c r="E24" s="74">
        <v>9.9</v>
      </c>
      <c r="F24" s="75">
        <f t="shared" si="0"/>
        <v>14</v>
      </c>
      <c r="G24" s="67">
        <f t="shared" si="7"/>
        <v>76.4235376010599</v>
      </c>
      <c r="H24" s="76">
        <f t="shared" si="1"/>
        <v>9.633001996034848</v>
      </c>
      <c r="I24" s="77">
        <v>7</v>
      </c>
      <c r="J24" s="75"/>
      <c r="K24" s="77"/>
      <c r="L24" s="74"/>
      <c r="M24" s="74">
        <v>16</v>
      </c>
      <c r="N24" s="74">
        <v>15.6</v>
      </c>
      <c r="O24" s="75">
        <v>15.8</v>
      </c>
      <c r="P24" s="78" t="s">
        <v>123</v>
      </c>
      <c r="Q24" s="79">
        <v>31</v>
      </c>
      <c r="R24" s="76">
        <v>6.6</v>
      </c>
      <c r="S24" s="76">
        <v>0.9</v>
      </c>
      <c r="T24" s="76"/>
      <c r="U24" s="80">
        <v>2</v>
      </c>
      <c r="V24" s="73">
        <v>997</v>
      </c>
      <c r="W24" s="121">
        <f t="shared" si="2"/>
        <v>1007.1332517249004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0</v>
      </c>
      <c r="AG24">
        <f t="shared" si="11"/>
        <v>15.668986535529427</v>
      </c>
      <c r="AH24">
        <f t="shared" si="5"/>
        <v>13.652693816685344</v>
      </c>
      <c r="AI24">
        <f t="shared" si="6"/>
        <v>11.974793816685345</v>
      </c>
      <c r="AJ24">
        <f t="shared" si="12"/>
        <v>9.633001996034848</v>
      </c>
      <c r="AT24">
        <f t="shared" si="13"/>
        <v>10.197361163646654</v>
      </c>
    </row>
    <row r="25" spans="1:46" ht="12.75">
      <c r="A25" s="63">
        <v>17</v>
      </c>
      <c r="B25" s="64">
        <v>15.2</v>
      </c>
      <c r="C25" s="65">
        <v>12.8</v>
      </c>
      <c r="D25" s="65">
        <v>19.1</v>
      </c>
      <c r="E25" s="65">
        <v>8.7</v>
      </c>
      <c r="F25" s="66">
        <f t="shared" si="0"/>
        <v>13.9</v>
      </c>
      <c r="G25" s="67">
        <f t="shared" si="7"/>
        <v>74.47044878840816</v>
      </c>
      <c r="H25" s="67">
        <f t="shared" si="1"/>
        <v>10.695784880106283</v>
      </c>
      <c r="I25" s="68">
        <v>3.6</v>
      </c>
      <c r="J25" s="66"/>
      <c r="K25" s="68"/>
      <c r="L25" s="65"/>
      <c r="M25" s="65">
        <v>15.8</v>
      </c>
      <c r="N25" s="65">
        <v>15.5</v>
      </c>
      <c r="O25" s="66">
        <v>15.7</v>
      </c>
      <c r="P25" s="69" t="s">
        <v>123</v>
      </c>
      <c r="Q25" s="70">
        <v>23</v>
      </c>
      <c r="R25" s="67">
        <v>8.1</v>
      </c>
      <c r="S25" s="67">
        <v>1.4</v>
      </c>
      <c r="T25" s="67"/>
      <c r="U25" s="71">
        <v>4</v>
      </c>
      <c r="V25" s="64">
        <v>1005.2</v>
      </c>
      <c r="W25" s="121">
        <f t="shared" si="2"/>
        <v>1015.3631341598722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17.264982952894922</v>
      </c>
      <c r="AH25">
        <f t="shared" si="5"/>
        <v>14.77491028826301</v>
      </c>
      <c r="AI25">
        <f t="shared" si="6"/>
        <v>12.857310288263012</v>
      </c>
      <c r="AJ25">
        <f t="shared" si="12"/>
        <v>10.695784880106283</v>
      </c>
      <c r="AT25">
        <f t="shared" si="13"/>
        <v>10.21200432938313</v>
      </c>
    </row>
    <row r="26" spans="1:46" ht="12.75">
      <c r="A26" s="72">
        <v>18</v>
      </c>
      <c r="B26" s="73">
        <v>16.1</v>
      </c>
      <c r="C26" s="74">
        <v>15</v>
      </c>
      <c r="D26" s="74">
        <v>17</v>
      </c>
      <c r="E26" s="74">
        <v>13.1</v>
      </c>
      <c r="F26" s="75">
        <f t="shared" si="0"/>
        <v>15.05</v>
      </c>
      <c r="G26" s="67">
        <f t="shared" si="7"/>
        <v>88.38568313527209</v>
      </c>
      <c r="H26" s="76">
        <f t="shared" si="1"/>
        <v>14.180360302867054</v>
      </c>
      <c r="I26" s="77">
        <v>10.9</v>
      </c>
      <c r="J26" s="75"/>
      <c r="K26" s="77"/>
      <c r="L26" s="74"/>
      <c r="M26" s="74">
        <v>15.2</v>
      </c>
      <c r="N26" s="74">
        <v>15.5</v>
      </c>
      <c r="O26" s="75">
        <v>15.7</v>
      </c>
      <c r="P26" s="78" t="s">
        <v>102</v>
      </c>
      <c r="Q26" s="79">
        <v>35</v>
      </c>
      <c r="R26" s="76">
        <v>0.4</v>
      </c>
      <c r="S26" s="76">
        <v>6</v>
      </c>
      <c r="T26" s="76"/>
      <c r="U26" s="80">
        <v>8</v>
      </c>
      <c r="V26" s="73">
        <v>998.7</v>
      </c>
      <c r="W26" s="121">
        <f t="shared" si="2"/>
        <v>1008.7658127642238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0</v>
      </c>
      <c r="AG26">
        <f t="shared" si="11"/>
        <v>18.289570683885234</v>
      </c>
      <c r="AH26">
        <f t="shared" si="5"/>
        <v>17.04426199146042</v>
      </c>
      <c r="AI26">
        <f t="shared" si="6"/>
        <v>16.16536199146042</v>
      </c>
      <c r="AJ26">
        <f t="shared" si="12"/>
        <v>14.180360302867054</v>
      </c>
      <c r="AT26">
        <f t="shared" si="13"/>
        <v>10.172115996268408</v>
      </c>
    </row>
    <row r="27" spans="1:46" ht="12.75">
      <c r="A27" s="63">
        <v>19</v>
      </c>
      <c r="B27" s="64">
        <v>15.1</v>
      </c>
      <c r="C27" s="65">
        <v>14.7</v>
      </c>
      <c r="D27" s="65">
        <v>19.8</v>
      </c>
      <c r="E27" s="65">
        <v>14</v>
      </c>
      <c r="F27" s="66">
        <f t="shared" si="0"/>
        <v>16.9</v>
      </c>
      <c r="G27" s="67">
        <f t="shared" si="7"/>
        <v>95.59243879187099</v>
      </c>
      <c r="H27" s="67">
        <f t="shared" si="1"/>
        <v>14.40126004792525</v>
      </c>
      <c r="I27" s="68">
        <v>12</v>
      </c>
      <c r="J27" s="66"/>
      <c r="K27" s="68"/>
      <c r="L27" s="65"/>
      <c r="M27" s="65">
        <v>15.4</v>
      </c>
      <c r="N27" s="65">
        <v>15.6</v>
      </c>
      <c r="O27" s="66">
        <v>15.7</v>
      </c>
      <c r="P27" s="69" t="s">
        <v>123</v>
      </c>
      <c r="Q27" s="70">
        <v>21</v>
      </c>
      <c r="R27" s="67">
        <v>2.4</v>
      </c>
      <c r="S27" s="67">
        <v>10.6</v>
      </c>
      <c r="T27" s="67"/>
      <c r="U27" s="71">
        <v>8</v>
      </c>
      <c r="V27" s="64">
        <v>995.8</v>
      </c>
      <c r="W27" s="121">
        <f t="shared" si="2"/>
        <v>1005.8716083424015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19</v>
      </c>
      <c r="AE27">
        <f t="shared" si="4"/>
        <v>0</v>
      </c>
      <c r="AG27">
        <f t="shared" si="11"/>
        <v>17.154310910261028</v>
      </c>
      <c r="AH27">
        <f t="shared" si="5"/>
        <v>16.717824157058523</v>
      </c>
      <c r="AI27">
        <f t="shared" si="6"/>
        <v>16.39822415705852</v>
      </c>
      <c r="AJ27">
        <f t="shared" si="12"/>
        <v>14.40126004792525</v>
      </c>
      <c r="AT27">
        <f t="shared" si="13"/>
        <v>10.028336354680501</v>
      </c>
    </row>
    <row r="28" spans="1:46" ht="12.75">
      <c r="A28" s="72">
        <v>20</v>
      </c>
      <c r="B28" s="73">
        <v>14.1</v>
      </c>
      <c r="C28" s="74">
        <v>13.2</v>
      </c>
      <c r="D28" s="74">
        <v>18.5</v>
      </c>
      <c r="E28" s="74">
        <v>11.9</v>
      </c>
      <c r="F28" s="75">
        <f t="shared" si="0"/>
        <v>15.2</v>
      </c>
      <c r="G28" s="67">
        <f t="shared" si="7"/>
        <v>89.83987217108341</v>
      </c>
      <c r="H28" s="76">
        <f t="shared" si="1"/>
        <v>12.458399317767544</v>
      </c>
      <c r="I28" s="77">
        <v>11.1</v>
      </c>
      <c r="J28" s="75"/>
      <c r="K28" s="77"/>
      <c r="L28" s="74"/>
      <c r="M28" s="74">
        <v>15.1</v>
      </c>
      <c r="N28" s="74">
        <v>15.6</v>
      </c>
      <c r="O28" s="75">
        <v>15.7</v>
      </c>
      <c r="P28" s="78" t="s">
        <v>120</v>
      </c>
      <c r="Q28" s="79">
        <v>19</v>
      </c>
      <c r="R28" s="76">
        <v>7.2</v>
      </c>
      <c r="S28" s="76">
        <v>0</v>
      </c>
      <c r="T28" s="76"/>
      <c r="U28" s="80">
        <v>7</v>
      </c>
      <c r="V28" s="73">
        <v>997</v>
      </c>
      <c r="W28" s="121">
        <f t="shared" si="2"/>
        <v>1007.1190574841572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16.081373099585093</v>
      </c>
      <c r="AH28">
        <f t="shared" si="5"/>
        <v>15.166585036022243</v>
      </c>
      <c r="AI28">
        <f t="shared" si="6"/>
        <v>14.447485036022242</v>
      </c>
      <c r="AJ28">
        <f t="shared" si="12"/>
        <v>12.458399317767544</v>
      </c>
      <c r="AT28">
        <f t="shared" si="13"/>
        <v>9.988172678980302</v>
      </c>
    </row>
    <row r="29" spans="1:46" ht="12.75">
      <c r="A29" s="63">
        <v>21</v>
      </c>
      <c r="B29" s="64">
        <v>14</v>
      </c>
      <c r="C29" s="65">
        <v>13.1</v>
      </c>
      <c r="D29" s="65">
        <v>18.8</v>
      </c>
      <c r="E29" s="65">
        <v>12.8</v>
      </c>
      <c r="F29" s="66">
        <f t="shared" si="0"/>
        <v>15.8</v>
      </c>
      <c r="G29" s="67">
        <f t="shared" si="7"/>
        <v>89.80639600071588</v>
      </c>
      <c r="H29" s="67">
        <f t="shared" si="1"/>
        <v>12.354023380760834</v>
      </c>
      <c r="I29" s="68">
        <v>9.3</v>
      </c>
      <c r="J29" s="66"/>
      <c r="K29" s="68"/>
      <c r="L29" s="65"/>
      <c r="M29" s="65">
        <v>14.7</v>
      </c>
      <c r="N29" s="65">
        <v>15.3</v>
      </c>
      <c r="O29" s="66">
        <v>15.7</v>
      </c>
      <c r="P29" s="69" t="s">
        <v>119</v>
      </c>
      <c r="Q29" s="70">
        <v>21</v>
      </c>
      <c r="R29" s="67">
        <v>2.4</v>
      </c>
      <c r="S29" s="67">
        <v>0</v>
      </c>
      <c r="T29" s="67"/>
      <c r="U29" s="71">
        <v>8</v>
      </c>
      <c r="V29" s="64">
        <v>1007.1</v>
      </c>
      <c r="W29" s="121">
        <f t="shared" si="2"/>
        <v>1017.3251482362066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15.977392985196072</v>
      </c>
      <c r="AH29">
        <f t="shared" si="5"/>
        <v>15.067820814875786</v>
      </c>
      <c r="AI29">
        <f t="shared" si="6"/>
        <v>14.348720814875785</v>
      </c>
      <c r="AJ29">
        <f t="shared" si="12"/>
        <v>12.354023380760834</v>
      </c>
      <c r="AT29">
        <f t="shared" si="13"/>
        <v>10.049752054848183</v>
      </c>
    </row>
    <row r="30" spans="1:46" ht="12.75">
      <c r="A30" s="72">
        <v>22</v>
      </c>
      <c r="B30" s="73">
        <v>15.4</v>
      </c>
      <c r="C30" s="74">
        <v>13.2</v>
      </c>
      <c r="D30" s="74">
        <v>21</v>
      </c>
      <c r="E30" s="74">
        <v>13.4</v>
      </c>
      <c r="F30" s="75">
        <f t="shared" si="0"/>
        <v>17.2</v>
      </c>
      <c r="G30" s="67">
        <f t="shared" si="7"/>
        <v>76.67329159473046</v>
      </c>
      <c r="H30" s="76">
        <f t="shared" si="1"/>
        <v>11.32775490545422</v>
      </c>
      <c r="I30" s="77">
        <v>8.8</v>
      </c>
      <c r="J30" s="75"/>
      <c r="K30" s="77"/>
      <c r="L30" s="74"/>
      <c r="M30" s="74">
        <v>15</v>
      </c>
      <c r="N30" s="74">
        <v>15.4</v>
      </c>
      <c r="O30" s="75">
        <v>15.7</v>
      </c>
      <c r="P30" s="78" t="s">
        <v>120</v>
      </c>
      <c r="Q30" s="79">
        <v>24</v>
      </c>
      <c r="R30" s="76">
        <v>6</v>
      </c>
      <c r="S30" s="76">
        <v>0</v>
      </c>
      <c r="T30" s="76"/>
      <c r="U30" s="80">
        <v>6</v>
      </c>
      <c r="V30" s="73">
        <v>1010</v>
      </c>
      <c r="W30" s="121">
        <f t="shared" si="2"/>
        <v>1020.2045452162536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17.48820841929759</v>
      </c>
      <c r="AH30">
        <f t="shared" si="5"/>
        <v>15.166585036022243</v>
      </c>
      <c r="AI30">
        <f t="shared" si="6"/>
        <v>13.408785036022241</v>
      </c>
      <c r="AJ30">
        <f t="shared" si="12"/>
        <v>11.32775490545422</v>
      </c>
      <c r="AT30">
        <f t="shared" si="13"/>
        <v>9.994148237022957</v>
      </c>
    </row>
    <row r="31" spans="1:46" ht="12.75">
      <c r="A31" s="63">
        <v>23</v>
      </c>
      <c r="B31" s="64">
        <v>17.8</v>
      </c>
      <c r="C31" s="65">
        <v>13.6</v>
      </c>
      <c r="D31" s="65">
        <v>24</v>
      </c>
      <c r="E31" s="65">
        <v>9.1</v>
      </c>
      <c r="F31" s="66">
        <f t="shared" si="0"/>
        <v>16.55</v>
      </c>
      <c r="G31" s="67">
        <f t="shared" si="7"/>
        <v>59.945062424425466</v>
      </c>
      <c r="H31" s="67">
        <f t="shared" si="1"/>
        <v>9.924717337682381</v>
      </c>
      <c r="I31" s="68">
        <v>4.7</v>
      </c>
      <c r="J31" s="66"/>
      <c r="K31" s="68"/>
      <c r="L31" s="65"/>
      <c r="M31" s="65">
        <v>15.5</v>
      </c>
      <c r="N31" s="65">
        <v>15.5</v>
      </c>
      <c r="O31" s="66">
        <v>15.7</v>
      </c>
      <c r="P31" s="69" t="s">
        <v>120</v>
      </c>
      <c r="Q31" s="70">
        <v>20</v>
      </c>
      <c r="R31" s="67">
        <v>10</v>
      </c>
      <c r="S31" s="67">
        <v>0</v>
      </c>
      <c r="T31" s="67"/>
      <c r="U31" s="71">
        <v>0</v>
      </c>
      <c r="V31" s="64">
        <v>1009</v>
      </c>
      <c r="W31" s="121">
        <f t="shared" si="2"/>
        <v>1019.1098579274437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20.371240520305903</v>
      </c>
      <c r="AH31">
        <f t="shared" si="5"/>
        <v>15.567352846527232</v>
      </c>
      <c r="AI31">
        <f t="shared" si="6"/>
        <v>12.21155284652723</v>
      </c>
      <c r="AJ31">
        <f t="shared" si="12"/>
        <v>9.924717337682381</v>
      </c>
      <c r="AT31">
        <f t="shared" si="13"/>
        <v>9.916644816981892</v>
      </c>
    </row>
    <row r="32" spans="1:46" ht="12.75">
      <c r="A32" s="72">
        <v>24</v>
      </c>
      <c r="B32" s="73">
        <v>15.9</v>
      </c>
      <c r="C32" s="74">
        <v>13.6</v>
      </c>
      <c r="D32" s="74">
        <v>24.4</v>
      </c>
      <c r="E32" s="74">
        <v>9.4</v>
      </c>
      <c r="F32" s="75">
        <f t="shared" si="0"/>
        <v>16.9</v>
      </c>
      <c r="G32" s="67">
        <f t="shared" si="7"/>
        <v>76.03343702969892</v>
      </c>
      <c r="H32" s="76">
        <f t="shared" si="1"/>
        <v>11.685012310991288</v>
      </c>
      <c r="I32" s="77">
        <v>5</v>
      </c>
      <c r="J32" s="75"/>
      <c r="K32" s="77"/>
      <c r="L32" s="74"/>
      <c r="M32" s="74">
        <v>15.6</v>
      </c>
      <c r="N32" s="74">
        <v>15.6</v>
      </c>
      <c r="O32" s="75">
        <v>15.8</v>
      </c>
      <c r="P32" s="78" t="s">
        <v>120</v>
      </c>
      <c r="Q32" s="79">
        <v>14</v>
      </c>
      <c r="R32" s="76">
        <v>10.1</v>
      </c>
      <c r="S32" s="76">
        <v>0</v>
      </c>
      <c r="T32" s="76"/>
      <c r="U32" s="80">
        <v>0</v>
      </c>
      <c r="V32" s="73">
        <v>1015.8</v>
      </c>
      <c r="W32" s="121">
        <f t="shared" si="2"/>
        <v>1026.0452878990493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0</v>
      </c>
      <c r="AG32">
        <f t="shared" si="11"/>
        <v>18.057388147749236</v>
      </c>
      <c r="AH32">
        <f t="shared" si="5"/>
        <v>15.567352846527232</v>
      </c>
      <c r="AI32">
        <f t="shared" si="6"/>
        <v>13.72965284652723</v>
      </c>
      <c r="AJ32">
        <f t="shared" si="12"/>
        <v>11.685012310991288</v>
      </c>
      <c r="AT32">
        <f t="shared" si="13"/>
        <v>10.133251724900482</v>
      </c>
    </row>
    <row r="33" spans="1:46" ht="12.75">
      <c r="A33" s="63">
        <v>25</v>
      </c>
      <c r="B33" s="64">
        <v>17.9</v>
      </c>
      <c r="C33" s="65">
        <v>17.1</v>
      </c>
      <c r="D33" s="65">
        <v>26.8</v>
      </c>
      <c r="E33" s="65">
        <v>11.1</v>
      </c>
      <c r="F33" s="66">
        <f t="shared" si="0"/>
        <v>18.95</v>
      </c>
      <c r="G33" s="67">
        <f t="shared" si="7"/>
        <v>91.95652764880698</v>
      </c>
      <c r="H33" s="67">
        <f t="shared" si="1"/>
        <v>16.574562917162197</v>
      </c>
      <c r="I33" s="68">
        <v>6</v>
      </c>
      <c r="J33" s="66"/>
      <c r="K33" s="68"/>
      <c r="L33" s="65"/>
      <c r="M33" s="65">
        <v>15.4</v>
      </c>
      <c r="N33" s="65">
        <v>15.7</v>
      </c>
      <c r="O33" s="66">
        <v>15.8</v>
      </c>
      <c r="P33" s="69" t="s">
        <v>123</v>
      </c>
      <c r="Q33" s="70">
        <v>21</v>
      </c>
      <c r="R33" s="67">
        <v>8.8</v>
      </c>
      <c r="S33" s="67">
        <v>0</v>
      </c>
      <c r="T33" s="67"/>
      <c r="U33" s="71">
        <v>6</v>
      </c>
      <c r="V33" s="64">
        <v>1019.1</v>
      </c>
      <c r="W33" s="121">
        <f t="shared" si="2"/>
        <v>1029.3075278551432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20.49990953559285</v>
      </c>
      <c r="AH33">
        <f t="shared" si="5"/>
        <v>19.490204980077856</v>
      </c>
      <c r="AI33">
        <f t="shared" si="6"/>
        <v>18.851004980077857</v>
      </c>
      <c r="AJ33">
        <f t="shared" si="12"/>
        <v>16.574562917162197</v>
      </c>
      <c r="AT33">
        <f t="shared" si="13"/>
        <v>10.163134159872131</v>
      </c>
    </row>
    <row r="34" spans="1:46" ht="12.75">
      <c r="A34" s="72">
        <v>26</v>
      </c>
      <c r="B34" s="73">
        <v>16.6</v>
      </c>
      <c r="C34" s="74">
        <v>14.2</v>
      </c>
      <c r="D34" s="74">
        <v>20.9</v>
      </c>
      <c r="E34" s="74">
        <v>12.6</v>
      </c>
      <c r="F34" s="75">
        <f t="shared" si="0"/>
        <v>16.75</v>
      </c>
      <c r="G34" s="67">
        <f t="shared" si="7"/>
        <v>75.5677854218099</v>
      </c>
      <c r="H34" s="76">
        <f t="shared" si="1"/>
        <v>12.268615660049122</v>
      </c>
      <c r="I34" s="77">
        <v>7.5</v>
      </c>
      <c r="J34" s="75"/>
      <c r="K34" s="77"/>
      <c r="L34" s="74"/>
      <c r="M34" s="74">
        <v>16</v>
      </c>
      <c r="N34" s="74">
        <v>15.9</v>
      </c>
      <c r="O34" s="75">
        <v>15.8</v>
      </c>
      <c r="P34" s="78" t="s">
        <v>113</v>
      </c>
      <c r="Q34" s="79">
        <v>19</v>
      </c>
      <c r="R34" s="76">
        <v>9.2</v>
      </c>
      <c r="S34" s="76">
        <v>0</v>
      </c>
      <c r="T34" s="76"/>
      <c r="U34" s="80">
        <v>1</v>
      </c>
      <c r="V34" s="73">
        <v>1020.7</v>
      </c>
      <c r="W34" s="121">
        <f t="shared" si="2"/>
        <v>1030.9696922623916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0</v>
      </c>
      <c r="AG34">
        <f t="shared" si="11"/>
        <v>18.881520606251</v>
      </c>
      <c r="AH34">
        <f t="shared" si="5"/>
        <v>16.185946976106578</v>
      </c>
      <c r="AI34">
        <f t="shared" si="6"/>
        <v>14.268346976106576</v>
      </c>
      <c r="AJ34">
        <f t="shared" si="12"/>
        <v>12.268615660049122</v>
      </c>
      <c r="AT34">
        <f t="shared" si="13"/>
        <v>10.06581276422382</v>
      </c>
    </row>
    <row r="35" spans="1:46" ht="12.75">
      <c r="A35" s="63">
        <v>27</v>
      </c>
      <c r="B35" s="64">
        <v>14.7</v>
      </c>
      <c r="C35" s="65">
        <v>13.1</v>
      </c>
      <c r="D35" s="65">
        <v>19.2</v>
      </c>
      <c r="E35" s="65">
        <v>7.9</v>
      </c>
      <c r="F35" s="66">
        <f t="shared" si="0"/>
        <v>13.55</v>
      </c>
      <c r="G35" s="67">
        <f t="shared" si="7"/>
        <v>82.48334642910861</v>
      </c>
      <c r="H35" s="67">
        <f t="shared" si="1"/>
        <v>11.750746043254983</v>
      </c>
      <c r="I35" s="68">
        <v>3.7</v>
      </c>
      <c r="J35" s="66"/>
      <c r="K35" s="68"/>
      <c r="L35" s="65"/>
      <c r="M35" s="65">
        <v>14.9</v>
      </c>
      <c r="N35" s="65">
        <v>15.7</v>
      </c>
      <c r="O35" s="66">
        <v>15.8</v>
      </c>
      <c r="P35" s="69" t="s">
        <v>112</v>
      </c>
      <c r="Q35" s="70">
        <v>21</v>
      </c>
      <c r="R35" s="67">
        <v>5.7</v>
      </c>
      <c r="S35" s="67">
        <v>0</v>
      </c>
      <c r="T35" s="67"/>
      <c r="U35" s="71">
        <v>3</v>
      </c>
      <c r="V35" s="64">
        <v>1017.6</v>
      </c>
      <c r="W35" s="121">
        <f t="shared" si="2"/>
        <v>1027.9064819653904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16.717824157058523</v>
      </c>
      <c r="AH35">
        <f t="shared" si="5"/>
        <v>15.067820814875786</v>
      </c>
      <c r="AI35">
        <f t="shared" si="6"/>
        <v>13.789420814875786</v>
      </c>
      <c r="AJ35">
        <f t="shared" si="12"/>
        <v>11.750746043254983</v>
      </c>
      <c r="AT35">
        <f t="shared" si="13"/>
        <v>10.071608342401486</v>
      </c>
    </row>
    <row r="36" spans="1:46" ht="12.75">
      <c r="A36" s="72">
        <v>28</v>
      </c>
      <c r="B36" s="73">
        <v>14.4</v>
      </c>
      <c r="C36" s="74">
        <v>13.6</v>
      </c>
      <c r="D36" s="74">
        <v>20.7</v>
      </c>
      <c r="E36" s="74">
        <v>10.7</v>
      </c>
      <c r="F36" s="75">
        <f t="shared" si="0"/>
        <v>15.7</v>
      </c>
      <c r="G36" s="67">
        <f t="shared" si="7"/>
        <v>91.04260053149993</v>
      </c>
      <c r="H36" s="76">
        <f t="shared" si="1"/>
        <v>12.957596843312952</v>
      </c>
      <c r="I36" s="77">
        <v>7</v>
      </c>
      <c r="J36" s="75"/>
      <c r="K36" s="77"/>
      <c r="L36" s="74"/>
      <c r="M36" s="74">
        <v>15</v>
      </c>
      <c r="N36" s="74">
        <v>15.6</v>
      </c>
      <c r="O36" s="75">
        <v>15.7</v>
      </c>
      <c r="P36" s="78" t="s">
        <v>140</v>
      </c>
      <c r="Q36" s="79">
        <v>11</v>
      </c>
      <c r="R36" s="76">
        <v>4.3</v>
      </c>
      <c r="S36" s="76">
        <v>0</v>
      </c>
      <c r="T36" s="76"/>
      <c r="U36" s="80">
        <v>8</v>
      </c>
      <c r="V36" s="73">
        <v>1014.4</v>
      </c>
      <c r="W36" s="121">
        <f t="shared" si="2"/>
        <v>1024.6848539392201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16.39688756623579</v>
      </c>
      <c r="AH36">
        <f t="shared" si="5"/>
        <v>15.567352846527232</v>
      </c>
      <c r="AI36">
        <f t="shared" si="6"/>
        <v>14.928152846527231</v>
      </c>
      <c r="AJ36">
        <f t="shared" si="12"/>
        <v>12.957596843312952</v>
      </c>
      <c r="AT36">
        <f t="shared" si="13"/>
        <v>10.119057484157198</v>
      </c>
    </row>
    <row r="37" spans="1:46" ht="12.75">
      <c r="A37" s="63">
        <v>29</v>
      </c>
      <c r="B37" s="64">
        <v>14.1</v>
      </c>
      <c r="C37" s="65">
        <v>12.6</v>
      </c>
      <c r="D37" s="65">
        <v>20.3</v>
      </c>
      <c r="E37" s="65">
        <v>7.9</v>
      </c>
      <c r="F37" s="66">
        <f t="shared" si="0"/>
        <v>14.100000000000001</v>
      </c>
      <c r="G37" s="67">
        <f t="shared" si="7"/>
        <v>83.22627353110849</v>
      </c>
      <c r="H37" s="67">
        <f t="shared" si="1"/>
        <v>11.299765596348173</v>
      </c>
      <c r="I37" s="68">
        <v>2.6</v>
      </c>
      <c r="J37" s="66"/>
      <c r="K37" s="68"/>
      <c r="L37" s="65"/>
      <c r="M37" s="65">
        <v>14.7</v>
      </c>
      <c r="N37" s="65">
        <v>15.4</v>
      </c>
      <c r="O37" s="66">
        <v>15.7</v>
      </c>
      <c r="P37" s="69" t="s">
        <v>113</v>
      </c>
      <c r="Q37" s="70">
        <v>18</v>
      </c>
      <c r="R37" s="67">
        <v>8.6</v>
      </c>
      <c r="S37" s="67">
        <v>0</v>
      </c>
      <c r="T37" s="67"/>
      <c r="U37" s="71">
        <v>2</v>
      </c>
      <c r="V37" s="64">
        <v>1012.1</v>
      </c>
      <c r="W37" s="121">
        <f t="shared" si="2"/>
        <v>1022.3723150247899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16.081373099585093</v>
      </c>
      <c r="AH37">
        <f t="shared" si="5"/>
        <v>14.58242756341879</v>
      </c>
      <c r="AI37">
        <f t="shared" si="6"/>
        <v>13.38392756341879</v>
      </c>
      <c r="AJ37">
        <f t="shared" si="12"/>
        <v>11.299765596348173</v>
      </c>
      <c r="AT37">
        <f t="shared" si="13"/>
        <v>10.22514823620662</v>
      </c>
    </row>
    <row r="38" spans="1:46" ht="12.75">
      <c r="A38" s="72">
        <v>30</v>
      </c>
      <c r="B38" s="73">
        <v>16.2</v>
      </c>
      <c r="C38" s="74">
        <v>15</v>
      </c>
      <c r="D38" s="74">
        <v>18.8</v>
      </c>
      <c r="E38" s="74">
        <v>10.6</v>
      </c>
      <c r="F38" s="75">
        <f t="shared" si="0"/>
        <v>14.7</v>
      </c>
      <c r="G38" s="67">
        <f t="shared" si="7"/>
        <v>87.38944876296387</v>
      </c>
      <c r="H38" s="76">
        <f t="shared" si="1"/>
        <v>14.103920763411558</v>
      </c>
      <c r="I38" s="77">
        <v>5.4</v>
      </c>
      <c r="J38" s="75"/>
      <c r="K38" s="77"/>
      <c r="L38" s="74"/>
      <c r="M38" s="74">
        <v>15.1</v>
      </c>
      <c r="N38" s="74">
        <v>15.3</v>
      </c>
      <c r="O38" s="75">
        <v>15.7</v>
      </c>
      <c r="P38" s="78" t="s">
        <v>112</v>
      </c>
      <c r="Q38" s="79">
        <v>27</v>
      </c>
      <c r="R38" s="76">
        <v>2</v>
      </c>
      <c r="S38" s="76" t="s">
        <v>116</v>
      </c>
      <c r="T38" s="76"/>
      <c r="U38" s="80">
        <v>7</v>
      </c>
      <c r="V38" s="73">
        <v>1012.2</v>
      </c>
      <c r="W38" s="121">
        <f t="shared" si="2"/>
        <v>1022.3983316095836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18.406640869300837</v>
      </c>
      <c r="AH38">
        <f t="shared" si="5"/>
        <v>17.04426199146042</v>
      </c>
      <c r="AI38">
        <f t="shared" si="6"/>
        <v>16.08546199146042</v>
      </c>
      <c r="AJ38">
        <f t="shared" si="12"/>
        <v>14.103920763411558</v>
      </c>
      <c r="AT38">
        <f t="shared" si="13"/>
        <v>10.204545216253603</v>
      </c>
    </row>
    <row r="39" spans="1:46" ht="12.75">
      <c r="A39" s="63">
        <v>31</v>
      </c>
      <c r="B39" s="64">
        <v>15.8</v>
      </c>
      <c r="C39" s="65">
        <v>14.6</v>
      </c>
      <c r="D39" s="65">
        <v>17.7</v>
      </c>
      <c r="E39" s="65">
        <v>13.8</v>
      </c>
      <c r="F39" s="66">
        <f t="shared" si="0"/>
        <v>15.75</v>
      </c>
      <c r="G39" s="67">
        <f t="shared" si="7"/>
        <v>87.23220819350243</v>
      </c>
      <c r="H39" s="67">
        <f t="shared" si="1"/>
        <v>13.682774286498974</v>
      </c>
      <c r="I39" s="68">
        <v>9.9</v>
      </c>
      <c r="J39" s="66"/>
      <c r="K39" s="68"/>
      <c r="L39" s="65"/>
      <c r="M39" s="65">
        <v>15.2</v>
      </c>
      <c r="N39" s="65">
        <v>15.4</v>
      </c>
      <c r="O39" s="66">
        <v>15.7</v>
      </c>
      <c r="P39" s="69" t="s">
        <v>123</v>
      </c>
      <c r="Q39" s="70">
        <v>21</v>
      </c>
      <c r="R39" s="67">
        <v>0.2</v>
      </c>
      <c r="S39" s="67" t="s">
        <v>116</v>
      </c>
      <c r="T39" s="67"/>
      <c r="U39" s="71">
        <v>8</v>
      </c>
      <c r="V39" s="64">
        <v>1012</v>
      </c>
      <c r="W39" s="121">
        <f t="shared" si="2"/>
        <v>1022.2105145841157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17.942269597987615</v>
      </c>
      <c r="AH39">
        <f t="shared" si="5"/>
        <v>16.61023797035605</v>
      </c>
      <c r="AI39">
        <f t="shared" si="6"/>
        <v>15.65143797035605</v>
      </c>
      <c r="AJ39">
        <f t="shared" si="12"/>
        <v>13.682774286498974</v>
      </c>
      <c r="AT39">
        <f t="shared" si="13"/>
        <v>10.109857927443688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10.245287899049268</v>
      </c>
    </row>
    <row r="41" spans="1:46" ht="13.5" thickBot="1">
      <c r="A41" s="113" t="s">
        <v>19</v>
      </c>
      <c r="B41" s="114">
        <f>SUM(B9:B39)</f>
        <v>505.6</v>
      </c>
      <c r="C41" s="115">
        <f aca="true" t="shared" si="14" ref="C41:U41">SUM(C9:C39)</f>
        <v>447.40000000000015</v>
      </c>
      <c r="D41" s="115">
        <f t="shared" si="14"/>
        <v>658.7</v>
      </c>
      <c r="E41" s="115">
        <f t="shared" si="14"/>
        <v>340.09999999999997</v>
      </c>
      <c r="F41" s="116">
        <f t="shared" si="14"/>
        <v>499.3999999999999</v>
      </c>
      <c r="G41" s="117">
        <f t="shared" si="14"/>
        <v>2506.5321838641576</v>
      </c>
      <c r="H41" s="117">
        <f>SUM(H9:H39)</f>
        <v>400.67967529602987</v>
      </c>
      <c r="I41" s="118">
        <f t="shared" si="14"/>
        <v>225.79999999999998</v>
      </c>
      <c r="J41" s="116">
        <f t="shared" si="14"/>
        <v>0</v>
      </c>
      <c r="K41" s="118">
        <f t="shared" si="14"/>
        <v>0</v>
      </c>
      <c r="L41" s="115">
        <f t="shared" si="14"/>
        <v>0</v>
      </c>
      <c r="M41" s="115">
        <f t="shared" si="14"/>
        <v>484.79999999999995</v>
      </c>
      <c r="N41" s="115">
        <f t="shared" si="14"/>
        <v>482.3</v>
      </c>
      <c r="O41" s="116">
        <f t="shared" si="14"/>
        <v>485.09999999999997</v>
      </c>
      <c r="P41" s="114"/>
      <c r="Q41" s="119">
        <f t="shared" si="14"/>
        <v>663</v>
      </c>
      <c r="R41" s="117">
        <f t="shared" si="14"/>
        <v>209.09999999999997</v>
      </c>
      <c r="S41" s="117">
        <f>SUM(S9:S39)</f>
        <v>38.9</v>
      </c>
      <c r="T41" s="139"/>
      <c r="U41" s="119">
        <f t="shared" si="14"/>
        <v>126</v>
      </c>
      <c r="V41" s="117">
        <f>SUM(V9:V39)</f>
        <v>31190.599999999995</v>
      </c>
      <c r="W41" s="123">
        <f>SUM(W9:W39)</f>
        <v>31504.748912659936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5</v>
      </c>
      <c r="AB41">
        <f>MAX(AB9:AB39)</f>
        <v>8</v>
      </c>
      <c r="AC41">
        <f>MAX(AC9:AC39)</f>
        <v>8</v>
      </c>
      <c r="AD41">
        <f>MAX(AD9:AD39)</f>
        <v>19</v>
      </c>
      <c r="AE41">
        <f>MAX(AE9:AE39)</f>
        <v>10</v>
      </c>
      <c r="AT41">
        <f t="shared" si="13"/>
        <v>10.207527855143226</v>
      </c>
    </row>
    <row r="42" spans="1:46" ht="12.75">
      <c r="A42" s="72" t="s">
        <v>20</v>
      </c>
      <c r="B42" s="73">
        <f>AVERAGE(B9:B39)</f>
        <v>16.309677419354838</v>
      </c>
      <c r="C42" s="74">
        <f aca="true" t="shared" si="15" ref="C42:U42">AVERAGE(C9:C39)</f>
        <v>14.432258064516134</v>
      </c>
      <c r="D42" s="74">
        <f t="shared" si="15"/>
        <v>21.248387096774195</v>
      </c>
      <c r="E42" s="74">
        <f t="shared" si="15"/>
        <v>10.970967741935484</v>
      </c>
      <c r="F42" s="75">
        <f t="shared" si="15"/>
        <v>16.109677419354835</v>
      </c>
      <c r="G42" s="76">
        <f t="shared" si="15"/>
        <v>80.85587689884379</v>
      </c>
      <c r="H42" s="76">
        <f>AVERAGE(H9:H39)</f>
        <v>12.925150816000963</v>
      </c>
      <c r="I42" s="77">
        <f t="shared" si="15"/>
        <v>7.283870967741935</v>
      </c>
      <c r="J42" s="75" t="e">
        <f t="shared" si="15"/>
        <v>#DIV/0!</v>
      </c>
      <c r="K42" s="77" t="e">
        <f t="shared" si="15"/>
        <v>#DIV/0!</v>
      </c>
      <c r="L42" s="74" t="e">
        <f t="shared" si="15"/>
        <v>#DIV/0!</v>
      </c>
      <c r="M42" s="74">
        <f t="shared" si="15"/>
        <v>15.638709677419353</v>
      </c>
      <c r="N42" s="74">
        <f t="shared" si="15"/>
        <v>15.558064516129033</v>
      </c>
      <c r="O42" s="75">
        <f t="shared" si="15"/>
        <v>15.648387096774192</v>
      </c>
      <c r="P42" s="73"/>
      <c r="Q42" s="75">
        <f t="shared" si="15"/>
        <v>21.387096774193548</v>
      </c>
      <c r="R42" s="76">
        <f t="shared" si="15"/>
        <v>6.74516129032258</v>
      </c>
      <c r="S42" s="76">
        <f>AVERAGE(S9:S39)</f>
        <v>1.3892857142857142</v>
      </c>
      <c r="T42" s="76"/>
      <c r="U42" s="76">
        <f t="shared" si="15"/>
        <v>4.064516129032258</v>
      </c>
      <c r="V42" s="76">
        <f>AVERAGE(V9:V39)</f>
        <v>1006.1483870967741</v>
      </c>
      <c r="W42" s="124">
        <f>AVERAGE(W9:W39)</f>
        <v>1016.2822229890302</v>
      </c>
      <c r="X42" s="127"/>
      <c r="Y42" s="134"/>
      <c r="Z42" s="130"/>
      <c r="AT42">
        <f t="shared" si="13"/>
        <v>10.269692262391477</v>
      </c>
    </row>
    <row r="43" spans="1:46" ht="12.75">
      <c r="A43" s="72" t="s">
        <v>21</v>
      </c>
      <c r="B43" s="73">
        <f>MAX(B9:B39)</f>
        <v>21.1</v>
      </c>
      <c r="C43" s="74">
        <f aca="true" t="shared" si="16" ref="C43:U43">MAX(C9:C39)</f>
        <v>18.5</v>
      </c>
      <c r="D43" s="74">
        <f t="shared" si="16"/>
        <v>28.6</v>
      </c>
      <c r="E43" s="74">
        <f t="shared" si="16"/>
        <v>17.2</v>
      </c>
      <c r="F43" s="75">
        <f t="shared" si="16"/>
        <v>20.3</v>
      </c>
      <c r="G43" s="76">
        <f t="shared" si="16"/>
        <v>96.79051468160037</v>
      </c>
      <c r="H43" s="76">
        <f>MAX(H9:H39)</f>
        <v>16.87121314003944</v>
      </c>
      <c r="I43" s="77">
        <f t="shared" si="16"/>
        <v>14</v>
      </c>
      <c r="J43" s="75">
        <f t="shared" si="16"/>
        <v>0</v>
      </c>
      <c r="K43" s="77">
        <f t="shared" si="16"/>
        <v>0</v>
      </c>
      <c r="L43" s="74">
        <f t="shared" si="16"/>
        <v>0</v>
      </c>
      <c r="M43" s="74">
        <f t="shared" si="16"/>
        <v>17</v>
      </c>
      <c r="N43" s="74">
        <f t="shared" si="16"/>
        <v>16.1</v>
      </c>
      <c r="O43" s="75">
        <f t="shared" si="16"/>
        <v>15.9</v>
      </c>
      <c r="P43" s="73"/>
      <c r="Q43" s="70">
        <f t="shared" si="16"/>
        <v>35</v>
      </c>
      <c r="R43" s="76">
        <f t="shared" si="16"/>
        <v>10.7</v>
      </c>
      <c r="S43" s="76">
        <f>MAX(S9:S39)</f>
        <v>10.6</v>
      </c>
      <c r="T43" s="140"/>
      <c r="U43" s="70">
        <f t="shared" si="16"/>
        <v>8</v>
      </c>
      <c r="V43" s="76">
        <f>MAX(V9:V39)</f>
        <v>1020.7</v>
      </c>
      <c r="W43" s="124">
        <f>MAX(W9:W39)</f>
        <v>1030.9696922623916</v>
      </c>
      <c r="X43" s="127"/>
      <c r="Y43" s="134"/>
      <c r="Z43" s="127"/>
      <c r="AT43">
        <f t="shared" si="13"/>
        <v>10.306481965390331</v>
      </c>
    </row>
    <row r="44" spans="1:46" ht="13.5" thickBot="1">
      <c r="A44" s="81" t="s">
        <v>22</v>
      </c>
      <c r="B44" s="82">
        <f>MIN(B9:B39)</f>
        <v>13.7</v>
      </c>
      <c r="C44" s="83">
        <f aca="true" t="shared" si="17" ref="C44:U44">MIN(C9:C39)</f>
        <v>11.6</v>
      </c>
      <c r="D44" s="83">
        <f t="shared" si="17"/>
        <v>17</v>
      </c>
      <c r="E44" s="83">
        <f t="shared" si="17"/>
        <v>5.8</v>
      </c>
      <c r="F44" s="84">
        <f t="shared" si="17"/>
        <v>13</v>
      </c>
      <c r="G44" s="85">
        <f t="shared" si="17"/>
        <v>59.945062424425466</v>
      </c>
      <c r="H44" s="85">
        <f>MIN(H9:H39)</f>
        <v>9.633001996034848</v>
      </c>
      <c r="I44" s="86">
        <f t="shared" si="17"/>
        <v>1.2</v>
      </c>
      <c r="J44" s="84">
        <f t="shared" si="17"/>
        <v>0</v>
      </c>
      <c r="K44" s="86">
        <f t="shared" si="17"/>
        <v>0</v>
      </c>
      <c r="L44" s="83">
        <f t="shared" si="17"/>
        <v>0</v>
      </c>
      <c r="M44" s="83">
        <f t="shared" si="17"/>
        <v>14.7</v>
      </c>
      <c r="N44" s="83">
        <f t="shared" si="17"/>
        <v>15</v>
      </c>
      <c r="O44" s="84">
        <f t="shared" si="17"/>
        <v>15</v>
      </c>
      <c r="P44" s="82"/>
      <c r="Q44" s="120">
        <f t="shared" si="17"/>
        <v>10</v>
      </c>
      <c r="R44" s="85">
        <f t="shared" si="17"/>
        <v>0.2</v>
      </c>
      <c r="S44" s="85">
        <f>MIN(S9:S39)</f>
        <v>0</v>
      </c>
      <c r="T44" s="141"/>
      <c r="U44" s="120">
        <f t="shared" si="17"/>
        <v>0</v>
      </c>
      <c r="V44" s="85">
        <f>MIN(V9:V39)</f>
        <v>983.9</v>
      </c>
      <c r="W44" s="125">
        <f>MIN(W9:W39)</f>
        <v>993.8166448169819</v>
      </c>
      <c r="X44" s="128"/>
      <c r="Y44" s="136"/>
      <c r="Z44" s="128"/>
      <c r="AT44">
        <f t="shared" si="13"/>
        <v>10.284853939220175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10.272315024789869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10.19833160958348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10.210514584115678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11</v>
      </c>
      <c r="C61">
        <f>DCOUNTA(S8:S38,1,C59:C60)</f>
        <v>9</v>
      </c>
      <c r="D61">
        <f>DCOUNTA(S8:S38,1,D59:D60)</f>
        <v>5</v>
      </c>
      <c r="F61">
        <f>DCOUNTA(S8:S38,1,F59:F60)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9</v>
      </c>
      <c r="C64">
        <f>(C61-F61)</f>
        <v>7</v>
      </c>
      <c r="D64">
        <f>(D61-F61)</f>
        <v>3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workbookViewId="0" topLeftCell="A2">
      <selection activeCell="H13" sqref="H1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105</v>
      </c>
      <c r="I4" s="60" t="s">
        <v>56</v>
      </c>
      <c r="J4" s="60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1" t="s">
        <v>57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29</v>
      </c>
      <c r="B7" s="3"/>
      <c r="C7" s="22">
        <f>Data1!$D$42</f>
        <v>21.248387096774195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10.970967741935484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16.109677419354835</v>
      </c>
      <c r="D9" s="5">
        <v>-0.3</v>
      </c>
      <c r="E9" s="3"/>
      <c r="F9" s="40">
        <v>1</v>
      </c>
      <c r="G9" s="89" t="s">
        <v>103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28.6</v>
      </c>
      <c r="C10" s="5" t="s">
        <v>32</v>
      </c>
      <c r="D10" s="5">
        <f>Data1!$AA$41</f>
        <v>5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5.8</v>
      </c>
      <c r="C11" s="5" t="s">
        <v>32</v>
      </c>
      <c r="D11" s="24">
        <f>Data1!$AB$41</f>
        <v>8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1.2</v>
      </c>
      <c r="C12" s="5" t="s">
        <v>32</v>
      </c>
      <c r="D12" s="24">
        <f>Data1!$AC$41</f>
        <v>8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15.648387096774192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38.9</v>
      </c>
      <c r="D17" s="5">
        <v>78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9</v>
      </c>
      <c r="D18" s="5"/>
      <c r="E18" s="3"/>
      <c r="F18" s="40">
        <v>10</v>
      </c>
      <c r="G18" s="93" t="s">
        <v>122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10.6</v>
      </c>
      <c r="D21" s="5"/>
      <c r="E21" s="3"/>
      <c r="F21" s="40">
        <v>13</v>
      </c>
      <c r="G21" s="93" t="s">
        <v>125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19</v>
      </c>
      <c r="D22" s="5"/>
      <c r="E22" s="3"/>
      <c r="F22" s="40">
        <v>14</v>
      </c>
      <c r="G22" s="93" t="s">
        <v>127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10.7</v>
      </c>
      <c r="D25" s="5" t="s">
        <v>46</v>
      </c>
      <c r="E25" s="5">
        <f>Data1!$AE$41</f>
        <v>10</v>
      </c>
      <c r="F25" s="40">
        <v>17</v>
      </c>
      <c r="G25" s="93" t="s">
        <v>130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209.09999999999997</v>
      </c>
      <c r="D26" s="5" t="s">
        <v>46</v>
      </c>
      <c r="E26" s="3"/>
      <c r="F26" s="40">
        <v>18</v>
      </c>
      <c r="G26" s="93" t="s">
        <v>131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35</v>
      </c>
      <c r="D30" s="5"/>
      <c r="E30" s="5"/>
      <c r="F30" s="40">
        <v>22</v>
      </c>
      <c r="G30" s="93" t="s">
        <v>135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0</v>
      </c>
      <c r="D31" s="22"/>
      <c r="E31" s="5"/>
      <c r="F31" s="40">
        <v>23</v>
      </c>
      <c r="G31" s="93" t="s">
        <v>136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137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139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142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40">
        <v>31</v>
      </c>
      <c r="G39" s="95" t="s">
        <v>145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146</v>
      </c>
      <c r="B42" s="3" t="s">
        <v>147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148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2008-08-17T11:21:48Z</dcterms:modified>
  <cp:category/>
  <cp:version/>
  <cp:contentType/>
  <cp:contentStatus/>
</cp:coreProperties>
</file>