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<sst xmlns="http://schemas.openxmlformats.org/spreadsheetml/2006/main" count="199" uniqueCount="159">
  <si>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</si>
  <si>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</si>
  <si>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</si>
  <si>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</si>
  <si>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</si>
  <si>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</si>
  <si>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</si>
  <si>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</si>
  <si>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</si>
  <si>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</si>
  <si>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</si>
  <si>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</si>
  <si>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</si>
  <si>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</si>
  <si>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</si>
  <si>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</si>
  <si>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</si>
  <si>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</si>
  <si>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</si>
  <si>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</si>
  <si>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</si>
  <si>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</si>
  <si>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</si>
  <si>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</si>
  <si>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</si>
  <si>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</si>
  <si>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</si>
  <si>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</si>
  <si>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</si>
  <si>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</si>
  <si>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</si>
  <si>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</si>
  <si>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</si>
  <si>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</si>
  <si>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</si>
  <si>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</si>
  <si>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</si>
  <si>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</si>
  <si>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</si>
  <si>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</si>
  <si>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</si>
  <si>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</si>
  <si>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</si>
  <si>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</si>
  <si>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</si>
  <si>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</si>
  <si>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</si>
  <si>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</si>
  <si>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</si>
  <si>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</si>
  <si>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</si>
  <si>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</si>
  <si>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</si>
  <si>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</si>
  <si>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</si>
  <si>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</si>
  <si>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</si>
  <si>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</si>
  <si>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</si>
  <si>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</si>
  <si>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</si>
  <si>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</si>
  <si>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</si>
  <si>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</si>
  <si>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</si>
  <si>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</si>
  <si>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</si>
  <si>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</si>
  <si>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</si>
  <si>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</si>
  <si>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</si>
  <si>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</si>
  <si>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</si>
  <si>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</si>
  <si>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</si>
  <si>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</si>
  <si>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</si>
  <si>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</si>
  <si>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</si>
  <si>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</si>
  <si>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</si>
  <si>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</si>
  <si>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</si>
  <si>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</si>
  <si>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</si>
  <si>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</si>
  <si>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</si>
  <si>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</si>
  <si>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</si>
  <si>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</si>
  <si>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</si>
  <si>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</si>
  <si>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</si>
  <si>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</si>
  <si>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</si>
  <si>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</si>
  <si>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</si>
  <si>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</si>
  <si>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</si>
  <si>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</si>
  <si>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</si>
  <si>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</si>
  <si>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</si>
  <si>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</si>
  <si>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S3</t>
  </si>
  <si>
    <t>SW4</t>
  </si>
  <si>
    <t>August</t>
  </si>
  <si>
    <t>Mostly cloudy for the morning, then brightenign up. Becoming hot by late afternoon.</t>
  </si>
  <si>
    <t>E2</t>
  </si>
  <si>
    <t>More hazy sunshine than yesterday, but still turning out very warm again.</t>
  </si>
  <si>
    <t>W3</t>
  </si>
  <si>
    <t>A bright day with some sunshine after a cloudy start. Feeling quite warm in the sunhine.</t>
  </si>
  <si>
    <t>Cloudy with outbreaks of mostly light rain on and off, thoughout the day. Brighter later.</t>
  </si>
  <si>
    <t>A hot day with  a good amount of sunshine. Temperatures rising quickly by afternoon.</t>
  </si>
  <si>
    <t>SW2</t>
  </si>
  <si>
    <t>A cloudy start, then brightening up. Feeling reasonably warm, but a showery evening.</t>
  </si>
  <si>
    <t>W5</t>
  </si>
  <si>
    <t>NW4</t>
  </si>
  <si>
    <t>tr</t>
  </si>
  <si>
    <t>Bright spells with some sunshine, but blustery showers developing later on. *</t>
  </si>
  <si>
    <t>Windy with a few sunny intervals, but a lot of cloud at times. A few spots of rain.</t>
  </si>
  <si>
    <t>7th: heavy storms in the vicinity, but missing us here. Thunder/lightening 2000hrs BST.</t>
  </si>
  <si>
    <t>Bright and breezy with good spells of sunshine. Not especially warm, but warm in the sun.</t>
  </si>
  <si>
    <t>Windy with a few bright intervals and a few light showers. Feeling rather humid.</t>
  </si>
  <si>
    <t>Cloudy with little or no brightness, and just a few spots of rain. Average temps but humid.</t>
  </si>
  <si>
    <t>Windy and again with a few showers, especially in the morning. Bright and warm later.</t>
  </si>
  <si>
    <t>W4</t>
  </si>
  <si>
    <t>WSW4</t>
  </si>
  <si>
    <t>Generally cloudy and muggy. A few bright intervals, with some late warm sunshine.</t>
  </si>
  <si>
    <t>Sunny spells after a cool start, but then sunny spells lifting temps. Cloudier/wetter eve.</t>
  </si>
  <si>
    <t xml:space="preserve">Mostly cloudy with brief glimpses of the sunshine. Feeling reasonably warm. </t>
  </si>
  <si>
    <t>S4</t>
  </si>
  <si>
    <t>A fair amount of cloud at first, but some brightness and sunshine developing later.</t>
  </si>
  <si>
    <t>W2</t>
  </si>
  <si>
    <t>NNE2</t>
  </si>
  <si>
    <t>A chilly start to the day, then bright with some sunshine. Becoming quite warm.</t>
  </si>
  <si>
    <t>Cloudy with always the threat of rain, but only a few spots falling. Brighter evening.</t>
  </si>
  <si>
    <t>A lot of cloud but also some bright or sunny intervals. A very light shower too.</t>
  </si>
  <si>
    <t>Bright with a good deal of sunshine, though turning more hazy through the day. Warm.</t>
  </si>
  <si>
    <t>Calm</t>
  </si>
  <si>
    <t>Sunny spells and very warm. Feeling hot by the afternoon, but clouding over for a time.</t>
  </si>
  <si>
    <t>A chilly start, then sunny spells. Turning more cloudy at times, but warm again.</t>
  </si>
  <si>
    <t>NNE3</t>
  </si>
  <si>
    <t>`5.5</t>
  </si>
  <si>
    <t>A few spots of rain clearing, then slowly brightening up. Cooler, but still warm.</t>
  </si>
  <si>
    <t>Early rain clearing, then cooler with sunny intervals. A few showers later on.</t>
  </si>
  <si>
    <t>Sunny spells for much of the morning and early afternoon. Showers later. Rain overnight.</t>
  </si>
  <si>
    <t>24th-25th: a spell of rain overnight measured 21.2mm, the wettest 24hrs so far in 2011.</t>
  </si>
  <si>
    <t>Brisk winds with spells of sunshine and scattered, briefly heavy showers.</t>
  </si>
  <si>
    <t>Cool and cloudy with spells of rain through the day, moderately heavy at times.</t>
  </si>
  <si>
    <t>Breezy again, and feeling cool, especially out of the sun. On odd light shower.</t>
  </si>
  <si>
    <t>Cloudy and much cooler with some scattered showers. Breezy too.</t>
  </si>
  <si>
    <t>Cloudy again, and a little warmer too, but still rather cool for the end of August.</t>
  </si>
  <si>
    <t>Cloudy again, with a little brightness - albeit rather brief. Light winds at least!</t>
  </si>
  <si>
    <t>NOTES:</t>
  </si>
  <si>
    <t xml:space="preserve">All mean temperatures for the month were the highest since 2009 (2010 being a cooler August than this one), but the high of 27.9C was the </t>
  </si>
  <si>
    <t>highest for the month since 2007 (28.6C). Rainfall was close to normal in the end, though there had been a dry spell earlier in the month with</t>
  </si>
  <si>
    <t>very little rain between the 12th and 23rd. It was the driest since 2009 (44.3mm). Overall, a very average month - nothing spectacular.</t>
  </si>
  <si>
    <t>However, the 24th overnight was the wettest 24hrs so far in 2011, with 21.2mm of rain.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</si>
</sst>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27.7</c:v>
                </c:pt>
                <c:pt idx="1">
                  <c:v>26.7</c:v>
                </c:pt>
                <c:pt idx="2">
                  <c:v>27.9</c:v>
                </c:pt>
                <c:pt idx="3">
                  <c:v>19.8</c:v>
                </c:pt>
                <c:pt idx="4">
                  <c:v>22.7</c:v>
                </c:pt>
                <c:pt idx="5">
                  <c:v>21.5</c:v>
                </c:pt>
                <c:pt idx="6">
                  <c:v>19.2</c:v>
                </c:pt>
                <c:pt idx="7">
                  <c:v>19</c:v>
                </c:pt>
                <c:pt idx="8">
                  <c:v>19.6</c:v>
                </c:pt>
                <c:pt idx="9">
                  <c:v>21.7</c:v>
                </c:pt>
                <c:pt idx="10">
                  <c:v>22.8</c:v>
                </c:pt>
                <c:pt idx="11">
                  <c:v>20.7</c:v>
                </c:pt>
                <c:pt idx="12">
                  <c:v>22</c:v>
                </c:pt>
                <c:pt idx="13">
                  <c:v>20.7</c:v>
                </c:pt>
                <c:pt idx="14">
                  <c:v>22.2</c:v>
                </c:pt>
                <c:pt idx="15">
                  <c:v>22.2</c:v>
                </c:pt>
                <c:pt idx="16">
                  <c:v>20.9</c:v>
                </c:pt>
                <c:pt idx="17">
                  <c:v>18.8</c:v>
                </c:pt>
                <c:pt idx="18">
                  <c:v>23.3</c:v>
                </c:pt>
                <c:pt idx="19">
                  <c:v>21.4</c:v>
                </c:pt>
                <c:pt idx="20">
                  <c:v>25.7</c:v>
                </c:pt>
                <c:pt idx="21">
                  <c:v>23.2</c:v>
                </c:pt>
                <c:pt idx="22">
                  <c:v>21.7</c:v>
                </c:pt>
                <c:pt idx="23">
                  <c:v>23.4</c:v>
                </c:pt>
                <c:pt idx="24">
                  <c:v>20.3</c:v>
                </c:pt>
                <c:pt idx="25">
                  <c:v>14.8</c:v>
                </c:pt>
                <c:pt idx="26">
                  <c:v>17.7</c:v>
                </c:pt>
                <c:pt idx="27">
                  <c:v>18.9</c:v>
                </c:pt>
                <c:pt idx="28">
                  <c:v>14.7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16.7</c:v>
                </c:pt>
                <c:pt idx="1">
                  <c:v>16.8</c:v>
                </c:pt>
                <c:pt idx="2">
                  <c:v>13.3</c:v>
                </c:pt>
                <c:pt idx="3">
                  <c:v>12.6</c:v>
                </c:pt>
                <c:pt idx="4">
                  <c:v>13.5</c:v>
                </c:pt>
                <c:pt idx="5">
                  <c:v>12.5</c:v>
                </c:pt>
                <c:pt idx="6">
                  <c:v>10.6</c:v>
                </c:pt>
                <c:pt idx="7">
                  <c:v>7.9</c:v>
                </c:pt>
                <c:pt idx="8">
                  <c:v>10.1</c:v>
                </c:pt>
                <c:pt idx="9">
                  <c:v>8.5</c:v>
                </c:pt>
                <c:pt idx="10">
                  <c:v>13.8</c:v>
                </c:pt>
                <c:pt idx="11">
                  <c:v>15.3</c:v>
                </c:pt>
                <c:pt idx="12">
                  <c:v>16</c:v>
                </c:pt>
                <c:pt idx="13">
                  <c:v>11.4</c:v>
                </c:pt>
                <c:pt idx="14">
                  <c:v>7</c:v>
                </c:pt>
                <c:pt idx="15">
                  <c:v>13</c:v>
                </c:pt>
                <c:pt idx="16">
                  <c:v>5.7</c:v>
                </c:pt>
                <c:pt idx="17">
                  <c:v>6.1</c:v>
                </c:pt>
                <c:pt idx="18">
                  <c:v>8</c:v>
                </c:pt>
                <c:pt idx="19">
                  <c:v>12.7</c:v>
                </c:pt>
                <c:pt idx="20">
                  <c:v>15.1</c:v>
                </c:pt>
                <c:pt idx="21">
                  <c:v>6.1</c:v>
                </c:pt>
                <c:pt idx="22">
                  <c:v>12.2</c:v>
                </c:pt>
                <c:pt idx="23">
                  <c:v>10.5</c:v>
                </c:pt>
                <c:pt idx="24">
                  <c:v>10.4</c:v>
                </c:pt>
                <c:pt idx="25">
                  <c:v>9.8</c:v>
                </c:pt>
                <c:pt idx="26">
                  <c:v>11.1</c:v>
                </c:pt>
                <c:pt idx="27">
                  <c:v>10</c:v>
                </c:pt>
                <c:pt idx="28">
                  <c:v>10</c:v>
                </c:pt>
                <c:pt idx="29">
                  <c:v>11.3</c:v>
                </c:pt>
              </c:numCache>
            </c:numRef>
          </c:val>
          <c:smooth val="0"/>
        </c:ser>
        <c:marker val="1"/>
        <c:axId val="18547998"/>
        <c:axId val="32714255"/>
      </c:lineChart>
      <c:catAx>
        <c:axId val="18547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14255"/>
        <c:crosses val="autoZero"/>
        <c:auto val="1"/>
        <c:lblOffset val="100"/>
        <c:noMultiLvlLbl val="0"/>
      </c:catAx>
      <c:valAx>
        <c:axId val="32714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85479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0.4</c:v>
                </c:pt>
                <c:pt idx="3">
                  <c:v>4.4</c:v>
                </c:pt>
                <c:pt idx="4">
                  <c:v>0</c:v>
                </c:pt>
                <c:pt idx="5">
                  <c:v>2.9</c:v>
                </c:pt>
                <c:pt idx="6">
                  <c:v>2.7</c:v>
                </c:pt>
                <c:pt idx="7">
                  <c:v>0</c:v>
                </c:pt>
                <c:pt idx="8">
                  <c:v>0.1</c:v>
                </c:pt>
                <c:pt idx="9">
                  <c:v>1.7</c:v>
                </c:pt>
                <c:pt idx="10">
                  <c:v>1</c:v>
                </c:pt>
                <c:pt idx="11">
                  <c:v>0.2</c:v>
                </c:pt>
                <c:pt idx="12">
                  <c:v>0</c:v>
                </c:pt>
                <c:pt idx="13">
                  <c:v>0</c:v>
                </c:pt>
                <c:pt idx="14">
                  <c:v>0.6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0.5</c:v>
                </c:pt>
                <c:pt idx="22">
                  <c:v>0</c:v>
                </c:pt>
                <c:pt idx="23">
                  <c:v>21.2</c:v>
                </c:pt>
                <c:pt idx="24">
                  <c:v>2.6</c:v>
                </c:pt>
                <c:pt idx="25">
                  <c:v>5.5</c:v>
                </c:pt>
                <c:pt idx="26">
                  <c:v>1.1</c:v>
                </c:pt>
                <c:pt idx="27">
                  <c:v>0</c:v>
                </c:pt>
                <c:pt idx="28">
                  <c:v>1</c:v>
                </c:pt>
              </c:numCache>
            </c:numRef>
          </c:val>
        </c:ser>
        <c:axId val="25992840"/>
        <c:axId val="32608969"/>
      </c:barChart>
      <c:catAx>
        <c:axId val="25992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08969"/>
        <c:crosses val="autoZero"/>
        <c:auto val="1"/>
        <c:lblOffset val="100"/>
        <c:noMultiLvlLbl val="0"/>
      </c:catAx>
      <c:valAx>
        <c:axId val="32608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59928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6</c:v>
                </c:pt>
                <c:pt idx="1">
                  <c:v>5</c:v>
                </c:pt>
                <c:pt idx="2">
                  <c:v>7.7</c:v>
                </c:pt>
                <c:pt idx="3">
                  <c:v>0.8</c:v>
                </c:pt>
                <c:pt idx="4">
                  <c:v>4.6</c:v>
                </c:pt>
                <c:pt idx="5">
                  <c:v>2.7</c:v>
                </c:pt>
                <c:pt idx="6">
                  <c:v>6.2</c:v>
                </c:pt>
                <c:pt idx="7">
                  <c:v>2.8</c:v>
                </c:pt>
                <c:pt idx="8">
                  <c:v>6.8</c:v>
                </c:pt>
                <c:pt idx="9">
                  <c:v>2.8</c:v>
                </c:pt>
                <c:pt idx="10">
                  <c:v>2.6</c:v>
                </c:pt>
                <c:pt idx="11">
                  <c:v>0</c:v>
                </c:pt>
                <c:pt idx="12">
                  <c:v>0.8</c:v>
                </c:pt>
                <c:pt idx="13">
                  <c:v>1.4</c:v>
                </c:pt>
                <c:pt idx="14">
                  <c:v>6</c:v>
                </c:pt>
                <c:pt idx="15">
                  <c:v>2.3</c:v>
                </c:pt>
                <c:pt idx="16">
                  <c:v>5.7</c:v>
                </c:pt>
                <c:pt idx="17">
                  <c:v>0.7</c:v>
                </c:pt>
                <c:pt idx="18">
                  <c:v>8.2</c:v>
                </c:pt>
                <c:pt idx="19">
                  <c:v>1.3</c:v>
                </c:pt>
                <c:pt idx="20">
                  <c:v>3.4</c:v>
                </c:pt>
                <c:pt idx="21">
                  <c:v>3.8</c:v>
                </c:pt>
                <c:pt idx="22">
                  <c:v>4.3</c:v>
                </c:pt>
                <c:pt idx="23">
                  <c:v>6.1</c:v>
                </c:pt>
                <c:pt idx="24">
                  <c:v>5</c:v>
                </c:pt>
                <c:pt idx="25">
                  <c:v>0</c:v>
                </c:pt>
                <c:pt idx="26">
                  <c:v>5.7</c:v>
                </c:pt>
                <c:pt idx="27">
                  <c:v>4.3</c:v>
                </c:pt>
                <c:pt idx="28">
                  <c:v>0</c:v>
                </c:pt>
              </c:numCache>
            </c:numRef>
          </c:val>
        </c:ser>
        <c:axId val="25045266"/>
        <c:axId val="24080803"/>
      </c:barChart>
      <c:catAx>
        <c:axId val="25045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80803"/>
        <c:crosses val="autoZero"/>
        <c:auto val="1"/>
        <c:lblOffset val="100"/>
        <c:noMultiLvlLbl val="0"/>
      </c:catAx>
      <c:valAx>
        <c:axId val="24080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50452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16.1</c:v>
                </c:pt>
                <c:pt idx="1">
                  <c:v>13.8</c:v>
                </c:pt>
                <c:pt idx="2">
                  <c:v>10</c:v>
                </c:pt>
                <c:pt idx="3">
                  <c:v>8.9</c:v>
                </c:pt>
                <c:pt idx="4">
                  <c:v>10.8</c:v>
                </c:pt>
                <c:pt idx="5">
                  <c:v>9.8</c:v>
                </c:pt>
                <c:pt idx="6">
                  <c:v>8.8</c:v>
                </c:pt>
                <c:pt idx="7">
                  <c:v>4.4</c:v>
                </c:pt>
                <c:pt idx="8">
                  <c:v>6.9</c:v>
                </c:pt>
                <c:pt idx="9">
                  <c:v>4.9</c:v>
                </c:pt>
                <c:pt idx="10">
                  <c:v>13.5</c:v>
                </c:pt>
                <c:pt idx="11">
                  <c:v>11.9</c:v>
                </c:pt>
                <c:pt idx="12">
                  <c:v>13.5</c:v>
                </c:pt>
                <c:pt idx="13">
                  <c:v>7.1</c:v>
                </c:pt>
                <c:pt idx="14">
                  <c:v>2.4</c:v>
                </c:pt>
                <c:pt idx="15">
                  <c:v>9.7</c:v>
                </c:pt>
                <c:pt idx="16">
                  <c:v>2.3</c:v>
                </c:pt>
                <c:pt idx="17">
                  <c:v>3</c:v>
                </c:pt>
                <c:pt idx="18">
                  <c:v>3.2</c:v>
                </c:pt>
                <c:pt idx="19">
                  <c:v>9.1</c:v>
                </c:pt>
                <c:pt idx="20">
                  <c:v>12.8</c:v>
                </c:pt>
                <c:pt idx="21">
                  <c:v>2.7</c:v>
                </c:pt>
                <c:pt idx="22">
                  <c:v>10</c:v>
                </c:pt>
                <c:pt idx="23">
                  <c:v>6.5</c:v>
                </c:pt>
                <c:pt idx="24">
                  <c:v>10.2</c:v>
                </c:pt>
                <c:pt idx="25">
                  <c:v>6.8</c:v>
                </c:pt>
                <c:pt idx="26">
                  <c:v>8.9</c:v>
                </c:pt>
                <c:pt idx="27">
                  <c:v>6.7</c:v>
                </c:pt>
                <c:pt idx="28">
                  <c:v>8.1</c:v>
                </c:pt>
                <c:pt idx="29">
                  <c:v>10.7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15400636"/>
        <c:axId val="4387997"/>
      </c:lineChart>
      <c:catAx>
        <c:axId val="15400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7997"/>
        <c:crosses val="autoZero"/>
        <c:auto val="1"/>
        <c:lblOffset val="100"/>
        <c:noMultiLvlLbl val="0"/>
      </c:catAx>
      <c:valAx>
        <c:axId val="4387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54006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16.2</c:v>
                </c:pt>
                <c:pt idx="1">
                  <c:v>19.5</c:v>
                </c:pt>
                <c:pt idx="2">
                  <c:v>20.5</c:v>
                </c:pt>
                <c:pt idx="3">
                  <c:v>19</c:v>
                </c:pt>
                <c:pt idx="4">
                  <c:v>17.5</c:v>
                </c:pt>
                <c:pt idx="5">
                  <c:v>16</c:v>
                </c:pt>
                <c:pt idx="6">
                  <c:v>16</c:v>
                </c:pt>
                <c:pt idx="7">
                  <c:v>15.5</c:v>
                </c:pt>
                <c:pt idx="8">
                  <c:v>15</c:v>
                </c:pt>
                <c:pt idx="9">
                  <c:v>14</c:v>
                </c:pt>
                <c:pt idx="10">
                  <c:v>17.5</c:v>
                </c:pt>
                <c:pt idx="11">
                  <c:v>16.5</c:v>
                </c:pt>
                <c:pt idx="12">
                  <c:v>17</c:v>
                </c:pt>
                <c:pt idx="13">
                  <c:v>16.5</c:v>
                </c:pt>
                <c:pt idx="14">
                  <c:v>15.5</c:v>
                </c:pt>
                <c:pt idx="15">
                  <c:v>16</c:v>
                </c:pt>
                <c:pt idx="16">
                  <c:v>15.5</c:v>
                </c:pt>
                <c:pt idx="17">
                  <c:v>13</c:v>
                </c:pt>
                <c:pt idx="18">
                  <c:v>16</c:v>
                </c:pt>
                <c:pt idx="19">
                  <c:v>18</c:v>
                </c:pt>
                <c:pt idx="20">
                  <c:v>18.5</c:v>
                </c:pt>
                <c:pt idx="21">
                  <c:v>16.5</c:v>
                </c:pt>
                <c:pt idx="22">
                  <c:v>15</c:v>
                </c:pt>
                <c:pt idx="23">
                  <c:v>17</c:v>
                </c:pt>
                <c:pt idx="24">
                  <c:v>13</c:v>
                </c:pt>
                <c:pt idx="25">
                  <c:v>13</c:v>
                </c:pt>
                <c:pt idx="26">
                  <c:v>14.5</c:v>
                </c:pt>
                <c:pt idx="27">
                  <c:v>15.5</c:v>
                </c:pt>
                <c:pt idx="28">
                  <c:v>12</c:v>
                </c:pt>
                <c:pt idx="29">
                  <c:v>13</c:v>
                </c:pt>
              </c:numCache>
            </c:numRef>
          </c:val>
          <c:smooth val="0"/>
        </c:ser>
        <c:marker val="1"/>
        <c:axId val="39491974"/>
        <c:axId val="19883447"/>
      </c:lineChart>
      <c:catAx>
        <c:axId val="39491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83447"/>
        <c:crosses val="autoZero"/>
        <c:auto val="1"/>
        <c:lblOffset val="100"/>
        <c:noMultiLvlLbl val="0"/>
      </c:catAx>
      <c:valAx>
        <c:axId val="19883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94919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15.4</c:v>
                </c:pt>
                <c:pt idx="1">
                  <c:v>15.4</c:v>
                </c:pt>
                <c:pt idx="2">
                  <c:v>15.6</c:v>
                </c:pt>
                <c:pt idx="3">
                  <c:v>15.8</c:v>
                </c:pt>
                <c:pt idx="4">
                  <c:v>15.9</c:v>
                </c:pt>
                <c:pt idx="5">
                  <c:v>15.9</c:v>
                </c:pt>
                <c:pt idx="6">
                  <c:v>15.9</c:v>
                </c:pt>
                <c:pt idx="7">
                  <c:v>15.7</c:v>
                </c:pt>
                <c:pt idx="8">
                  <c:v>15.6</c:v>
                </c:pt>
                <c:pt idx="9">
                  <c:v>15.4</c:v>
                </c:pt>
                <c:pt idx="10">
                  <c:v>15.4</c:v>
                </c:pt>
                <c:pt idx="11">
                  <c:v>15.4</c:v>
                </c:pt>
                <c:pt idx="12">
                  <c:v>15.5</c:v>
                </c:pt>
                <c:pt idx="13">
                  <c:v>15.6</c:v>
                </c:pt>
                <c:pt idx="14">
                  <c:v>15.6</c:v>
                </c:pt>
                <c:pt idx="15">
                  <c:v>15.6</c:v>
                </c:pt>
                <c:pt idx="16">
                  <c:v>15.6</c:v>
                </c:pt>
                <c:pt idx="17">
                  <c:v>15.5</c:v>
                </c:pt>
                <c:pt idx="18">
                  <c:v>15.4</c:v>
                </c:pt>
                <c:pt idx="19">
                  <c:v>15.4</c:v>
                </c:pt>
                <c:pt idx="20">
                  <c:v>15.4</c:v>
                </c:pt>
                <c:pt idx="21">
                  <c:v>15.5</c:v>
                </c:pt>
                <c:pt idx="22">
                  <c:v>15.5</c:v>
                </c:pt>
                <c:pt idx="23">
                  <c:v>0</c:v>
                </c:pt>
                <c:pt idx="24">
                  <c:v>15.5</c:v>
                </c:pt>
                <c:pt idx="25">
                  <c:v>15.4</c:v>
                </c:pt>
                <c:pt idx="26">
                  <c:v>15.3</c:v>
                </c:pt>
                <c:pt idx="27">
                  <c:v>15.2</c:v>
                </c:pt>
                <c:pt idx="28">
                  <c:v>15.1</c:v>
                </c:pt>
                <c:pt idx="29">
                  <c:v>15.1</c:v>
                </c:pt>
              </c:numCache>
            </c:numRef>
          </c:val>
          <c:smooth val="0"/>
        </c:ser>
        <c:marker val="1"/>
        <c:axId val="44733296"/>
        <c:axId val="67055345"/>
      </c:lineChart>
      <c:catAx>
        <c:axId val="44733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55345"/>
        <c:crosses val="autoZero"/>
        <c:auto val="1"/>
        <c:lblOffset val="100"/>
        <c:noMultiLvlLbl val="0"/>
      </c:catAx>
      <c:valAx>
        <c:axId val="67055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47332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1013.3043253567317</c:v>
                </c:pt>
                <c:pt idx="1">
                  <c:v>1013.9428892700062</c:v>
                </c:pt>
                <c:pt idx="2">
                  <c:v>1015.0198872011598</c:v>
                </c:pt>
                <c:pt idx="3">
                  <c:v>1008.5011937624968</c:v>
                </c:pt>
                <c:pt idx="4">
                  <c:v>1012.6701013400321</c:v>
                </c:pt>
                <c:pt idx="5">
                  <c:v>1003.7363592993207</c:v>
                </c:pt>
                <c:pt idx="6">
                  <c:v>1000.7723176742342</c:v>
                </c:pt>
                <c:pt idx="7">
                  <c:v>1005.7741124730632</c:v>
                </c:pt>
                <c:pt idx="8">
                  <c:v>1022.3150795741465</c:v>
                </c:pt>
                <c:pt idx="9">
                  <c:v>1021.1709259344392</c:v>
                </c:pt>
                <c:pt idx="10">
                  <c:v>1007.8882803138089</c:v>
                </c:pt>
                <c:pt idx="11">
                  <c:v>1011.2804934528991</c:v>
                </c:pt>
                <c:pt idx="12">
                  <c:v>1004.9764803418979</c:v>
                </c:pt>
                <c:pt idx="13">
                  <c:v>1005.519622774223</c:v>
                </c:pt>
                <c:pt idx="14">
                  <c:v>1015.3067231307331</c:v>
                </c:pt>
                <c:pt idx="15">
                  <c:v>1013.0986165933457</c:v>
                </c:pt>
                <c:pt idx="16">
                  <c:v>1018.5706520155555</c:v>
                </c:pt>
                <c:pt idx="17">
                  <c:v>1017.5559210549732</c:v>
                </c:pt>
                <c:pt idx="18">
                  <c:v>1019.1802462602498</c:v>
                </c:pt>
                <c:pt idx="19">
                  <c:v>1017.6784093203024</c:v>
                </c:pt>
                <c:pt idx="20">
                  <c:v>1012.6111224793891</c:v>
                </c:pt>
                <c:pt idx="21">
                  <c:v>1020.8549768316693</c:v>
                </c:pt>
                <c:pt idx="22">
                  <c:v>1015.3880124856802</c:v>
                </c:pt>
                <c:pt idx="23">
                  <c:v>1012.3531525036256</c:v>
                </c:pt>
                <c:pt idx="24">
                  <c:v>1009.3118934373854</c:v>
                </c:pt>
                <c:pt idx="25">
                  <c:v>1004.6469842550471</c:v>
                </c:pt>
                <c:pt idx="26">
                  <c:v>1012.1983759419451</c:v>
                </c:pt>
                <c:pt idx="27">
                  <c:v>1014.7535258082305</c:v>
                </c:pt>
                <c:pt idx="28">
                  <c:v>1017.3108211173762</c:v>
                </c:pt>
                <c:pt idx="29">
                  <c:v>1017.952790147311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6627194"/>
        <c:axId val="62773835"/>
      </c:lineChart>
      <c:catAx>
        <c:axId val="66627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773835"/>
        <c:crosses val="autoZero"/>
        <c:auto val="1"/>
        <c:lblOffset val="100"/>
        <c:noMultiLvlLbl val="0"/>
      </c:catAx>
      <c:valAx>
        <c:axId val="62773835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6627194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15.507566276319256</c:v>
                </c:pt>
                <c:pt idx="1">
                  <c:v>16.98059740393739</c:v>
                </c:pt>
                <c:pt idx="2">
                  <c:v>17.382444670097378</c:v>
                </c:pt>
                <c:pt idx="3">
                  <c:v>17.24496738357682</c:v>
                </c:pt>
                <c:pt idx="4">
                  <c:v>13.589101046100454</c:v>
                </c:pt>
                <c:pt idx="5">
                  <c:v>12.613764531804195</c:v>
                </c:pt>
                <c:pt idx="6">
                  <c:v>10.09447857676008</c:v>
                </c:pt>
                <c:pt idx="7">
                  <c:v>10.881325497912004</c:v>
                </c:pt>
                <c:pt idx="8">
                  <c:v>10.009816209464791</c:v>
                </c:pt>
                <c:pt idx="9">
                  <c:v>11.174928898521909</c:v>
                </c:pt>
                <c:pt idx="10">
                  <c:v>16.0968534631968</c:v>
                </c:pt>
                <c:pt idx="11">
                  <c:v>15.722550798759476</c:v>
                </c:pt>
                <c:pt idx="12">
                  <c:v>13.19012912641823</c:v>
                </c:pt>
                <c:pt idx="13">
                  <c:v>13.124674743185542</c:v>
                </c:pt>
                <c:pt idx="14">
                  <c:v>10.020500774845166</c:v>
                </c:pt>
                <c:pt idx="15">
                  <c:v>13.39371380170199</c:v>
                </c:pt>
                <c:pt idx="16">
                  <c:v>11.282169555458722</c:v>
                </c:pt>
                <c:pt idx="17">
                  <c:v>10.730735128620303</c:v>
                </c:pt>
                <c:pt idx="18">
                  <c:v>10.757790761754373</c:v>
                </c:pt>
                <c:pt idx="19">
                  <c:v>14.710115350330696</c:v>
                </c:pt>
                <c:pt idx="20">
                  <c:v>13.769816000353256</c:v>
                </c:pt>
                <c:pt idx="21">
                  <c:v>13.480104193505271</c:v>
                </c:pt>
                <c:pt idx="22">
                  <c:v>12.875604851803637</c:v>
                </c:pt>
                <c:pt idx="23">
                  <c:v>9.775480643770834</c:v>
                </c:pt>
                <c:pt idx="24">
                  <c:v>11.535608013054347</c:v>
                </c:pt>
                <c:pt idx="25">
                  <c:v>12.043222379772015</c:v>
                </c:pt>
                <c:pt idx="26">
                  <c:v>11.036425150385675</c:v>
                </c:pt>
                <c:pt idx="27">
                  <c:v>10.393897624069863</c:v>
                </c:pt>
                <c:pt idx="28">
                  <c:v>9.221042489608466</c:v>
                </c:pt>
                <c:pt idx="29">
                  <c:v>10.944744827521168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8093604"/>
        <c:axId val="51515845"/>
      </c:lineChart>
      <c:catAx>
        <c:axId val="28093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15845"/>
        <c:crosses val="autoZero"/>
        <c:auto val="1"/>
        <c:lblOffset val="100"/>
        <c:noMultiLvlLbl val="0"/>
      </c:catAx>
      <c:valAx>
        <c:axId val="51515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80936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0.032</cdr:y>
    </cdr:from>
    <cdr:to>
      <cdr:x>0.93625</cdr:x>
      <cdr:y>0.0675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f626f09-0345-4934-ae87-3f8537bff7f1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0.02825</cdr:y>
    </cdr:from>
    <cdr:to>
      <cdr:x>0.89675</cdr:x>
      <cdr:y>0.064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e4aa994-b9ce-4e8c-acd5-d726f3b711de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0.0355</cdr:y>
    </cdr:from>
    <cdr:to>
      <cdr:x>0.90175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00e22f9-8b89-4bc1-a33a-1704882196ed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44805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fe82e65-aaae-4c47-baec-ba9b6a08c2f0}" type="TxLink">
            <a:rPr lang="en-US" cap="none" sz="1000" b="0" i="0" u="none" baseline="0">
              <a:latin typeface="Arial"/>
              <a:ea typeface="Arial"/>
              <a:cs typeface="Arial"/>
            </a:rPr>
            <a:t>6.0 </a:t>
          </a:fld>
        </a:p>
      </cdr:txBody>
    </cdr:sp>
  </cdr:relSizeAnchor>
  <cdr:relSizeAnchor xmlns:cdr="http://schemas.openxmlformats.org/drawingml/2006/chartDrawing">
    <cdr:from>
      <cdr:x>0.7975</cdr:x>
      <cdr:y>0.026</cdr:y>
    </cdr:from>
    <cdr:to>
      <cdr:x>0.8865</cdr:x>
      <cdr:y>0.06025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65d3b38-a4f9-48d4-a670-eedf3149a03e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0.024</cdr:y>
    </cdr:from>
    <cdr:to>
      <cdr:x>0.934</cdr:x>
      <cdr:y>0.05825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3eecda2-7608-4116-a144-8429cb7ef36c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0.026</cdr:y>
    </cdr:from>
    <cdr:to>
      <cdr:x>0.91375</cdr:x>
      <cdr:y>0.06025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9feabe1-88be-42b8-bd1e-bcfaf957f940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0.02825</cdr:y>
    </cdr:from>
    <cdr:to>
      <cdr:x>0.90575</cdr:x>
      <cdr:y>0.064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d41b48a-3915-496e-868f-fde6e373bd6b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0.0375</cdr:y>
    </cdr:from>
    <cdr:to>
      <cdr:x>0.927</cdr:x>
      <cdr:y>0.07225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b598b84-dcd6-4cdc-9290-9f8d42654c6a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7" activePane="bottomLeft" state="split"/>
      <selection pane="topLeft" activeCell="F4" sqref="F4"/>
      <selection pane="bottomLeft" activeCell="T31" sqref="T31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106</v>
      </c>
      <c r="R4" s="60">
        <v>2011</v>
      </c>
      <c r="S4" s="60"/>
      <c r="T4" s="7"/>
      <c r="U4" s="7"/>
      <c r="V4" s="60"/>
      <c r="W4" s="18"/>
      <c r="X4" s="102"/>
      <c r="Y4" s="99"/>
      <c r="Z4" s="148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7"/>
      <c r="Z8" s="150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19.2</v>
      </c>
      <c r="C9" s="65">
        <v>17</v>
      </c>
      <c r="D9" s="65">
        <v>27.7</v>
      </c>
      <c r="E9" s="65">
        <v>16.7</v>
      </c>
      <c r="F9" s="66">
        <f aca="true" t="shared" si="0" ref="F9:F39">AVERAGE(D9:E9)</f>
        <v>22.2</v>
      </c>
      <c r="G9" s="67">
        <f>100*(AJ9/AH9)</f>
        <v>79.18356714966244</v>
      </c>
      <c r="H9" s="67">
        <f aca="true" t="shared" si="1" ref="H9:H39">AK9</f>
        <v>15.507566276319256</v>
      </c>
      <c r="I9" s="68">
        <v>16.1</v>
      </c>
      <c r="J9" s="66"/>
      <c r="K9" s="68"/>
      <c r="L9" s="65">
        <v>16.2</v>
      </c>
      <c r="M9" s="65"/>
      <c r="N9" s="65">
        <v>16.2</v>
      </c>
      <c r="O9" s="66">
        <v>15.4</v>
      </c>
      <c r="P9" s="69" t="s">
        <v>104</v>
      </c>
      <c r="Q9" s="70">
        <v>15</v>
      </c>
      <c r="R9" s="67">
        <v>6</v>
      </c>
      <c r="S9" s="67">
        <v>91.7</v>
      </c>
      <c r="T9" s="67">
        <v>0</v>
      </c>
      <c r="U9" s="67"/>
      <c r="V9" s="71">
        <v>8</v>
      </c>
      <c r="W9" s="64">
        <v>1003.3</v>
      </c>
      <c r="X9" s="121">
        <f aca="true" t="shared" si="2" ref="X9:X39">W9+AU17</f>
        <v>1013.3043253567317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22.238591769412757</v>
      </c>
      <c r="AI9">
        <f aca="true" t="shared" si="5" ref="AI9:AI39">IF(W9&gt;=0,6.107*EXP(17.38*(C9/(239+C9))),6.107*EXP(22.44*(C9/(272.4+C9))))</f>
        <v>19.367110246872254</v>
      </c>
      <c r="AJ9">
        <f aca="true" t="shared" si="6" ref="AJ9:AJ39">IF(C9&gt;=0,AI9-(0.000799*1000*(B9-C9)),AI9-(0.00072*1000*(B9-C9)))</f>
        <v>17.609310246872255</v>
      </c>
      <c r="AK9">
        <f>239*LN(AJ9/6.107)/(17.38-LN(AJ9/6.107))</f>
        <v>15.507566276319256</v>
      </c>
      <c r="AM9">
        <f>COUNTIF(V9:V39,"&lt;1")</f>
        <v>0</v>
      </c>
      <c r="AN9">
        <f>COUNTIF(E9:E39,"&lt;0")</f>
        <v>0</v>
      </c>
      <c r="AO9">
        <f>COUNTIF(I9:I39,"&lt;0")</f>
        <v>0</v>
      </c>
      <c r="AP9">
        <f>COUNTIF(Q9:Q39,"&gt;=39")</f>
        <v>0</v>
      </c>
    </row>
    <row r="10" spans="1:37" ht="12.75">
      <c r="A10" s="72">
        <v>2</v>
      </c>
      <c r="B10" s="73">
        <v>21.2</v>
      </c>
      <c r="C10" s="74">
        <v>18.6</v>
      </c>
      <c r="D10" s="74">
        <v>26.7</v>
      </c>
      <c r="E10" s="74">
        <v>16.8</v>
      </c>
      <c r="F10" s="75">
        <f t="shared" si="0"/>
        <v>21.75</v>
      </c>
      <c r="G10" s="67">
        <f aca="true" t="shared" si="7" ref="G10:G39">100*(AJ10/AH10)</f>
        <v>76.86354788252655</v>
      </c>
      <c r="H10" s="76">
        <f t="shared" si="1"/>
        <v>16.98059740393739</v>
      </c>
      <c r="I10" s="77">
        <v>13.8</v>
      </c>
      <c r="J10" s="75"/>
      <c r="K10" s="77"/>
      <c r="L10" s="74">
        <v>19.5</v>
      </c>
      <c r="M10" s="74"/>
      <c r="N10" s="74">
        <v>16.5</v>
      </c>
      <c r="O10" s="75">
        <v>15.4</v>
      </c>
      <c r="P10" s="78" t="s">
        <v>105</v>
      </c>
      <c r="Q10" s="79">
        <v>20</v>
      </c>
      <c r="R10" s="76">
        <v>5</v>
      </c>
      <c r="S10" s="76">
        <v>92.5</v>
      </c>
      <c r="T10" s="76">
        <v>0</v>
      </c>
      <c r="U10" s="76"/>
      <c r="V10" s="80">
        <v>4</v>
      </c>
      <c r="W10" s="73">
        <v>1004</v>
      </c>
      <c r="X10" s="121">
        <f t="shared" si="2"/>
        <v>1013.9428892700062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25.165772752039437</v>
      </c>
      <c r="AI10">
        <f t="shared" si="5"/>
        <v>21.420705789271647</v>
      </c>
      <c r="AJ10">
        <f t="shared" si="6"/>
        <v>19.34330578927165</v>
      </c>
      <c r="AK10">
        <f aca="true" t="shared" si="12" ref="AK10:AK39">239*LN(AJ10/6.107)/(17.38-LN(AJ10/6.107))</f>
        <v>16.98059740393739</v>
      </c>
    </row>
    <row r="11" spans="1:37" ht="12.75">
      <c r="A11" s="63">
        <v>3</v>
      </c>
      <c r="B11" s="64">
        <v>22.2</v>
      </c>
      <c r="C11" s="65">
        <v>19.2</v>
      </c>
      <c r="D11" s="65">
        <v>27.9</v>
      </c>
      <c r="E11" s="65">
        <v>13.3</v>
      </c>
      <c r="F11" s="66">
        <f t="shared" si="0"/>
        <v>20.6</v>
      </c>
      <c r="G11" s="67">
        <f t="shared" si="7"/>
        <v>74.16912354209269</v>
      </c>
      <c r="H11" s="67">
        <f t="shared" si="1"/>
        <v>17.382444670097378</v>
      </c>
      <c r="I11" s="68">
        <v>10</v>
      </c>
      <c r="J11" s="66"/>
      <c r="K11" s="68"/>
      <c r="L11" s="65">
        <v>20.5</v>
      </c>
      <c r="M11" s="65"/>
      <c r="N11" s="65">
        <v>16.8</v>
      </c>
      <c r="O11" s="66">
        <v>15.6</v>
      </c>
      <c r="P11" s="69" t="s">
        <v>108</v>
      </c>
      <c r="Q11" s="70">
        <v>20</v>
      </c>
      <c r="R11" s="67">
        <v>7.7</v>
      </c>
      <c r="S11" s="67">
        <v>92</v>
      </c>
      <c r="T11" s="67">
        <v>0.4</v>
      </c>
      <c r="U11" s="67"/>
      <c r="V11" s="71">
        <v>5</v>
      </c>
      <c r="W11" s="64">
        <v>1005.1</v>
      </c>
      <c r="X11" s="121">
        <f t="shared" si="2"/>
        <v>1015.0198872011598</v>
      </c>
      <c r="Y11" s="127">
        <v>0</v>
      </c>
      <c r="Z11" s="134">
        <v>0</v>
      </c>
      <c r="AA11" s="127">
        <v>0</v>
      </c>
      <c r="AB11">
        <f t="shared" si="8"/>
        <v>3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26.75182181187863</v>
      </c>
      <c r="AI11">
        <f t="shared" si="5"/>
        <v>22.238591769412757</v>
      </c>
      <c r="AJ11">
        <f t="shared" si="6"/>
        <v>19.84159176941276</v>
      </c>
      <c r="AK11">
        <f t="shared" si="12"/>
        <v>17.382444670097378</v>
      </c>
    </row>
    <row r="12" spans="1:37" ht="12.75">
      <c r="A12" s="72">
        <v>4</v>
      </c>
      <c r="B12" s="73">
        <v>17.9</v>
      </c>
      <c r="C12" s="74">
        <v>17.5</v>
      </c>
      <c r="D12" s="74">
        <v>19.8</v>
      </c>
      <c r="E12" s="74">
        <v>12.6</v>
      </c>
      <c r="F12" s="75">
        <f t="shared" si="0"/>
        <v>16.2</v>
      </c>
      <c r="G12" s="67">
        <f t="shared" si="7"/>
        <v>95.95100877261142</v>
      </c>
      <c r="H12" s="76">
        <f t="shared" si="1"/>
        <v>17.24496738357682</v>
      </c>
      <c r="I12" s="77">
        <v>8.9</v>
      </c>
      <c r="J12" s="75"/>
      <c r="K12" s="77"/>
      <c r="L12" s="74">
        <v>19</v>
      </c>
      <c r="M12" s="74"/>
      <c r="N12" s="74">
        <v>16.9</v>
      </c>
      <c r="O12" s="75">
        <v>15.8</v>
      </c>
      <c r="P12" s="78" t="s">
        <v>104</v>
      </c>
      <c r="Q12" s="79">
        <v>22</v>
      </c>
      <c r="R12" s="76">
        <v>0.8</v>
      </c>
      <c r="S12" s="76">
        <v>73.7</v>
      </c>
      <c r="T12" s="76">
        <v>4.4</v>
      </c>
      <c r="U12" s="76"/>
      <c r="V12" s="80">
        <v>8</v>
      </c>
      <c r="W12" s="73">
        <v>998.5</v>
      </c>
      <c r="X12" s="121">
        <f t="shared" si="2"/>
        <v>1008.5011937624968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20.49990953559285</v>
      </c>
      <c r="AI12">
        <f t="shared" si="5"/>
        <v>19.989469996874096</v>
      </c>
      <c r="AJ12">
        <f t="shared" si="6"/>
        <v>19.669869996874098</v>
      </c>
      <c r="AK12">
        <f t="shared" si="12"/>
        <v>17.24496738357682</v>
      </c>
    </row>
    <row r="13" spans="1:37" ht="12.75">
      <c r="A13" s="63">
        <v>5</v>
      </c>
      <c r="B13" s="64">
        <v>17.1</v>
      </c>
      <c r="C13" s="65">
        <v>15.1</v>
      </c>
      <c r="D13" s="65">
        <v>22.7</v>
      </c>
      <c r="E13" s="65">
        <v>13.5</v>
      </c>
      <c r="F13" s="66">
        <f t="shared" si="0"/>
        <v>18.1</v>
      </c>
      <c r="G13" s="67">
        <f t="shared" si="7"/>
        <v>79.81604568121318</v>
      </c>
      <c r="H13" s="67">
        <f t="shared" si="1"/>
        <v>13.589101046100454</v>
      </c>
      <c r="I13" s="68">
        <v>10.8</v>
      </c>
      <c r="J13" s="66"/>
      <c r="K13" s="68"/>
      <c r="L13" s="65">
        <v>17.5</v>
      </c>
      <c r="M13" s="65"/>
      <c r="N13" s="65">
        <v>16.7</v>
      </c>
      <c r="O13" s="66">
        <v>15.9</v>
      </c>
      <c r="P13" s="69" t="s">
        <v>110</v>
      </c>
      <c r="Q13" s="70">
        <v>15</v>
      </c>
      <c r="R13" s="67">
        <v>4.6</v>
      </c>
      <c r="S13" s="67">
        <v>97.7</v>
      </c>
      <c r="T13" s="67">
        <v>0</v>
      </c>
      <c r="U13" s="67"/>
      <c r="V13" s="71">
        <v>7</v>
      </c>
      <c r="W13" s="64">
        <v>1002.6</v>
      </c>
      <c r="X13" s="121">
        <f t="shared" si="2"/>
        <v>1012.6701013400321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19.490204980077856</v>
      </c>
      <c r="AI13">
        <f t="shared" si="5"/>
        <v>17.154310910261028</v>
      </c>
      <c r="AJ13">
        <f t="shared" si="6"/>
        <v>15.556310910261027</v>
      </c>
      <c r="AK13">
        <f t="shared" si="12"/>
        <v>13.589101046100454</v>
      </c>
    </row>
    <row r="14" spans="1:37" ht="12.75">
      <c r="A14" s="72">
        <v>6</v>
      </c>
      <c r="B14" s="73">
        <v>15.5</v>
      </c>
      <c r="C14" s="74">
        <v>13.9</v>
      </c>
      <c r="D14" s="74">
        <v>21.5</v>
      </c>
      <c r="E14" s="74">
        <v>12.5</v>
      </c>
      <c r="F14" s="75">
        <f t="shared" si="0"/>
        <v>17</v>
      </c>
      <c r="G14" s="67">
        <f t="shared" si="7"/>
        <v>82.92594880724535</v>
      </c>
      <c r="H14" s="76">
        <f t="shared" si="1"/>
        <v>12.613764531804195</v>
      </c>
      <c r="I14" s="77">
        <v>9.8</v>
      </c>
      <c r="J14" s="75"/>
      <c r="K14" s="77"/>
      <c r="L14" s="74">
        <v>16</v>
      </c>
      <c r="M14" s="74"/>
      <c r="N14" s="74">
        <v>16.5</v>
      </c>
      <c r="O14" s="75">
        <v>15.9</v>
      </c>
      <c r="P14" s="78" t="s">
        <v>114</v>
      </c>
      <c r="Q14" s="79">
        <v>24</v>
      </c>
      <c r="R14" s="76">
        <v>2.7</v>
      </c>
      <c r="S14" s="76">
        <v>100</v>
      </c>
      <c r="T14" s="76">
        <v>2.9</v>
      </c>
      <c r="U14" s="76"/>
      <c r="V14" s="80">
        <v>8</v>
      </c>
      <c r="W14" s="73">
        <v>993.7</v>
      </c>
      <c r="X14" s="121">
        <f t="shared" si="2"/>
        <v>1003.7363592993207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17.600767877026804</v>
      </c>
      <c r="AI14">
        <f t="shared" si="5"/>
        <v>15.87400375938533</v>
      </c>
      <c r="AJ14">
        <f t="shared" si="6"/>
        <v>14.59560375938533</v>
      </c>
      <c r="AK14">
        <f t="shared" si="12"/>
        <v>12.613764531804195</v>
      </c>
    </row>
    <row r="15" spans="1:37" ht="12.75">
      <c r="A15" s="63">
        <v>7</v>
      </c>
      <c r="B15" s="64">
        <v>16.5</v>
      </c>
      <c r="C15" s="65">
        <v>13.1</v>
      </c>
      <c r="D15" s="65">
        <v>19.2</v>
      </c>
      <c r="E15" s="65">
        <v>10.6</v>
      </c>
      <c r="F15" s="66">
        <f t="shared" si="0"/>
        <v>14.899999999999999</v>
      </c>
      <c r="G15" s="67">
        <f t="shared" si="7"/>
        <v>65.8317316364632</v>
      </c>
      <c r="H15" s="67">
        <f t="shared" si="1"/>
        <v>10.09447857676008</v>
      </c>
      <c r="I15" s="68">
        <v>8.8</v>
      </c>
      <c r="J15" s="66"/>
      <c r="K15" s="68"/>
      <c r="L15" s="65">
        <v>16</v>
      </c>
      <c r="M15" s="65"/>
      <c r="N15" s="65">
        <v>16.2</v>
      </c>
      <c r="O15" s="66">
        <v>15.9</v>
      </c>
      <c r="P15" s="69" t="s">
        <v>105</v>
      </c>
      <c r="Q15" s="70">
        <v>29</v>
      </c>
      <c r="R15" s="67">
        <v>6.2</v>
      </c>
      <c r="S15" s="67">
        <v>100</v>
      </c>
      <c r="T15" s="67">
        <v>2.7</v>
      </c>
      <c r="U15" s="67"/>
      <c r="V15" s="71">
        <v>4</v>
      </c>
      <c r="W15" s="64">
        <v>990.8</v>
      </c>
      <c r="X15" s="121">
        <f t="shared" si="2"/>
        <v>1000.7723176742342</v>
      </c>
      <c r="Y15" s="127">
        <v>0</v>
      </c>
      <c r="Z15" s="134">
        <v>0</v>
      </c>
      <c r="AA15" s="127">
        <v>1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18.76180453991678</v>
      </c>
      <c r="AI15">
        <f t="shared" si="5"/>
        <v>15.067820814875786</v>
      </c>
      <c r="AJ15">
        <f t="shared" si="6"/>
        <v>12.351220814875784</v>
      </c>
      <c r="AK15">
        <f t="shared" si="12"/>
        <v>10.09447857676008</v>
      </c>
    </row>
    <row r="16" spans="1:37" ht="12.75">
      <c r="A16" s="72">
        <v>8</v>
      </c>
      <c r="B16" s="73">
        <v>15</v>
      </c>
      <c r="C16" s="74">
        <v>12.8</v>
      </c>
      <c r="D16" s="74">
        <v>19</v>
      </c>
      <c r="E16" s="74">
        <v>7.9</v>
      </c>
      <c r="F16" s="75">
        <f t="shared" si="0"/>
        <v>13.45</v>
      </c>
      <c r="G16" s="67">
        <f t="shared" si="7"/>
        <v>76.37239027882164</v>
      </c>
      <c r="H16" s="76">
        <f t="shared" si="1"/>
        <v>10.881325497912004</v>
      </c>
      <c r="I16" s="77">
        <v>4.4</v>
      </c>
      <c r="J16" s="75"/>
      <c r="K16" s="77"/>
      <c r="L16" s="74">
        <v>15.5</v>
      </c>
      <c r="M16" s="74"/>
      <c r="N16" s="74">
        <v>15.8</v>
      </c>
      <c r="O16" s="75">
        <v>15.7</v>
      </c>
      <c r="P16" s="78" t="s">
        <v>116</v>
      </c>
      <c r="Q16" s="79">
        <v>32</v>
      </c>
      <c r="R16" s="76">
        <v>2.8</v>
      </c>
      <c r="S16" s="76">
        <v>89.1</v>
      </c>
      <c r="T16" s="76" t="s">
        <v>118</v>
      </c>
      <c r="U16" s="76"/>
      <c r="V16" s="80">
        <v>4</v>
      </c>
      <c r="W16" s="73">
        <v>995.7</v>
      </c>
      <c r="X16" s="121">
        <f t="shared" si="2"/>
        <v>1005.7741124730632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17.04426199146042</v>
      </c>
      <c r="AI16">
        <f t="shared" si="5"/>
        <v>14.77491028826301</v>
      </c>
      <c r="AJ16">
        <f t="shared" si="6"/>
        <v>13.01711028826301</v>
      </c>
      <c r="AK16">
        <f t="shared" si="12"/>
        <v>10.881325497912004</v>
      </c>
    </row>
    <row r="17" spans="1:47" ht="12.75">
      <c r="A17" s="63">
        <v>9</v>
      </c>
      <c r="B17" s="64">
        <v>15.7</v>
      </c>
      <c r="C17" s="65">
        <v>12.7</v>
      </c>
      <c r="D17" s="65">
        <v>19.6</v>
      </c>
      <c r="E17" s="65">
        <v>10.1</v>
      </c>
      <c r="F17" s="66">
        <f t="shared" si="0"/>
        <v>14.850000000000001</v>
      </c>
      <c r="G17" s="67">
        <f t="shared" si="7"/>
        <v>68.88900936976748</v>
      </c>
      <c r="H17" s="67">
        <f t="shared" si="1"/>
        <v>10.009816209464791</v>
      </c>
      <c r="I17" s="68">
        <v>6.9</v>
      </c>
      <c r="J17" s="66"/>
      <c r="K17" s="68"/>
      <c r="L17" s="65">
        <v>15</v>
      </c>
      <c r="M17" s="65"/>
      <c r="N17" s="65">
        <v>15.5</v>
      </c>
      <c r="O17" s="66">
        <v>15.6</v>
      </c>
      <c r="P17" s="69" t="s">
        <v>117</v>
      </c>
      <c r="Q17" s="70">
        <v>27</v>
      </c>
      <c r="R17" s="67">
        <v>6.8</v>
      </c>
      <c r="S17" s="67">
        <v>95.8</v>
      </c>
      <c r="T17" s="67">
        <v>0.1</v>
      </c>
      <c r="U17" s="67"/>
      <c r="V17" s="71">
        <v>4</v>
      </c>
      <c r="W17" s="64">
        <v>1012.1</v>
      </c>
      <c r="X17" s="121">
        <f t="shared" si="2"/>
        <v>1022.3150795741465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17.82779541421407</v>
      </c>
      <c r="AI17">
        <f t="shared" si="5"/>
        <v>14.678391653320906</v>
      </c>
      <c r="AJ17">
        <f t="shared" si="6"/>
        <v>12.281391653320906</v>
      </c>
      <c r="AK17">
        <f t="shared" si="12"/>
        <v>10.009816209464791</v>
      </c>
      <c r="AU17">
        <f aca="true" t="shared" si="13" ref="AU17:AU47">W9*(10^(85/(18429.1+(67.53*B9)+(0.003*31)))-1)</f>
        <v>10.004325356731796</v>
      </c>
    </row>
    <row r="18" spans="1:47" ht="12.75">
      <c r="A18" s="72">
        <v>10</v>
      </c>
      <c r="B18" s="73">
        <v>13.8</v>
      </c>
      <c r="C18" s="74">
        <v>12.4</v>
      </c>
      <c r="D18" s="74">
        <v>21.7</v>
      </c>
      <c r="E18" s="74">
        <v>8.5</v>
      </c>
      <c r="F18" s="75">
        <f t="shared" si="0"/>
        <v>15.1</v>
      </c>
      <c r="G18" s="67">
        <f t="shared" si="7"/>
        <v>84.16322156591679</v>
      </c>
      <c r="H18" s="76">
        <f t="shared" si="1"/>
        <v>11.174928898521909</v>
      </c>
      <c r="I18" s="77">
        <v>4.9</v>
      </c>
      <c r="J18" s="75"/>
      <c r="K18" s="77"/>
      <c r="L18" s="74">
        <v>14</v>
      </c>
      <c r="M18" s="74"/>
      <c r="N18" s="74">
        <v>15.4</v>
      </c>
      <c r="O18" s="75">
        <v>15.4</v>
      </c>
      <c r="P18" s="78" t="s">
        <v>105</v>
      </c>
      <c r="Q18" s="79">
        <v>31</v>
      </c>
      <c r="R18" s="76">
        <v>2.8</v>
      </c>
      <c r="S18" s="76">
        <v>95</v>
      </c>
      <c r="T18" s="76">
        <v>1.7</v>
      </c>
      <c r="U18" s="76"/>
      <c r="V18" s="80">
        <v>8</v>
      </c>
      <c r="W18" s="73">
        <v>1010.9</v>
      </c>
      <c r="X18" s="121">
        <f t="shared" si="2"/>
        <v>1021.1709259344392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15.771202559854595</v>
      </c>
      <c r="AI18">
        <f t="shared" si="5"/>
        <v>14.392152154059962</v>
      </c>
      <c r="AJ18">
        <f t="shared" si="6"/>
        <v>13.273552154059962</v>
      </c>
      <c r="AK18">
        <f t="shared" si="12"/>
        <v>11.174928898521909</v>
      </c>
      <c r="AU18">
        <f t="shared" si="13"/>
        <v>9.942889270006189</v>
      </c>
    </row>
    <row r="19" spans="1:47" ht="12.75">
      <c r="A19" s="63">
        <v>11</v>
      </c>
      <c r="B19" s="64">
        <v>18.1</v>
      </c>
      <c r="C19" s="65">
        <v>16.9</v>
      </c>
      <c r="D19" s="65">
        <v>22.8</v>
      </c>
      <c r="E19" s="65">
        <v>13.8</v>
      </c>
      <c r="F19" s="66">
        <f t="shared" si="0"/>
        <v>18.3</v>
      </c>
      <c r="G19" s="67">
        <f t="shared" si="7"/>
        <v>88.08496484892379</v>
      </c>
      <c r="H19" s="67">
        <f t="shared" si="1"/>
        <v>16.0968534631968</v>
      </c>
      <c r="I19" s="68">
        <v>13.5</v>
      </c>
      <c r="J19" s="66"/>
      <c r="K19" s="68"/>
      <c r="L19" s="65">
        <v>17.5</v>
      </c>
      <c r="M19" s="65"/>
      <c r="N19" s="65">
        <v>15.4</v>
      </c>
      <c r="O19" s="66">
        <v>15.4</v>
      </c>
      <c r="P19" s="69" t="s">
        <v>105</v>
      </c>
      <c r="Q19" s="70">
        <v>30</v>
      </c>
      <c r="R19" s="67">
        <v>2.6</v>
      </c>
      <c r="S19" s="67">
        <v>94</v>
      </c>
      <c r="T19" s="67">
        <v>1</v>
      </c>
      <c r="U19" s="67"/>
      <c r="V19" s="71">
        <v>5</v>
      </c>
      <c r="W19" s="64">
        <v>997.9</v>
      </c>
      <c r="X19" s="121">
        <f t="shared" si="2"/>
        <v>1007.8882803138089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20.75938576154699</v>
      </c>
      <c r="AI19">
        <f t="shared" si="5"/>
        <v>19.24469765091116</v>
      </c>
      <c r="AJ19">
        <f t="shared" si="6"/>
        <v>18.285897650911156</v>
      </c>
      <c r="AK19">
        <f t="shared" si="12"/>
        <v>16.0968534631968</v>
      </c>
      <c r="AU19">
        <f t="shared" si="13"/>
        <v>9.91988720115979</v>
      </c>
    </row>
    <row r="20" spans="1:47" ht="12.75">
      <c r="A20" s="72">
        <v>12</v>
      </c>
      <c r="B20" s="73">
        <v>16.4</v>
      </c>
      <c r="C20" s="74">
        <v>16</v>
      </c>
      <c r="D20" s="74">
        <v>20.7</v>
      </c>
      <c r="E20" s="74">
        <v>15.3</v>
      </c>
      <c r="F20" s="75">
        <f t="shared" si="0"/>
        <v>18</v>
      </c>
      <c r="G20" s="67">
        <f t="shared" si="7"/>
        <v>95.76671725264563</v>
      </c>
      <c r="H20" s="76">
        <f t="shared" si="1"/>
        <v>15.722550798759476</v>
      </c>
      <c r="I20" s="77">
        <v>11.9</v>
      </c>
      <c r="J20" s="75"/>
      <c r="K20" s="77"/>
      <c r="L20" s="74">
        <v>16.5</v>
      </c>
      <c r="M20" s="74"/>
      <c r="N20" s="74">
        <v>15.8</v>
      </c>
      <c r="O20" s="75">
        <v>15.4</v>
      </c>
      <c r="P20" s="78" t="s">
        <v>108</v>
      </c>
      <c r="Q20" s="79">
        <v>13</v>
      </c>
      <c r="R20" s="76">
        <v>0</v>
      </c>
      <c r="S20" s="76">
        <v>30</v>
      </c>
      <c r="T20" s="76">
        <v>0.2</v>
      </c>
      <c r="U20" s="76"/>
      <c r="V20" s="80">
        <v>8</v>
      </c>
      <c r="W20" s="73">
        <v>1001.2</v>
      </c>
      <c r="X20" s="121">
        <f t="shared" si="2"/>
        <v>1011.2804934528991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18.642754661927654</v>
      </c>
      <c r="AI20">
        <f t="shared" si="5"/>
        <v>18.173154145192665</v>
      </c>
      <c r="AJ20">
        <f t="shared" si="6"/>
        <v>17.853554145192668</v>
      </c>
      <c r="AK20">
        <f t="shared" si="12"/>
        <v>15.722550798759476</v>
      </c>
      <c r="AU20">
        <f t="shared" si="13"/>
        <v>10.001193762496822</v>
      </c>
    </row>
    <row r="21" spans="1:47" ht="12.75">
      <c r="A21" s="63">
        <v>13</v>
      </c>
      <c r="B21" s="64">
        <v>17.6</v>
      </c>
      <c r="C21" s="65">
        <v>15.1</v>
      </c>
      <c r="D21" s="65">
        <v>22</v>
      </c>
      <c r="E21" s="65">
        <v>16</v>
      </c>
      <c r="F21" s="66">
        <f t="shared" si="0"/>
        <v>19</v>
      </c>
      <c r="G21" s="67">
        <f t="shared" si="7"/>
        <v>75.34695159838601</v>
      </c>
      <c r="H21" s="67">
        <f t="shared" si="1"/>
        <v>13.19012912641823</v>
      </c>
      <c r="I21" s="68">
        <v>13.5</v>
      </c>
      <c r="J21" s="66"/>
      <c r="K21" s="68"/>
      <c r="L21" s="65">
        <v>17</v>
      </c>
      <c r="M21" s="65"/>
      <c r="N21" s="65">
        <v>16</v>
      </c>
      <c r="O21" s="66">
        <v>15.5</v>
      </c>
      <c r="P21" s="69" t="s">
        <v>126</v>
      </c>
      <c r="Q21" s="70">
        <v>21</v>
      </c>
      <c r="R21" s="67">
        <v>0.8</v>
      </c>
      <c r="S21" s="67">
        <v>104</v>
      </c>
      <c r="T21" s="67">
        <v>0</v>
      </c>
      <c r="U21" s="67"/>
      <c r="V21" s="71">
        <v>8</v>
      </c>
      <c r="W21" s="64">
        <v>995</v>
      </c>
      <c r="X21" s="121">
        <f t="shared" si="2"/>
        <v>1004.9764803418979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20.116024057681578</v>
      </c>
      <c r="AI21">
        <f t="shared" si="5"/>
        <v>17.154310910261028</v>
      </c>
      <c r="AJ21">
        <f t="shared" si="6"/>
        <v>15.156810910261026</v>
      </c>
      <c r="AK21">
        <f t="shared" si="12"/>
        <v>13.19012912641823</v>
      </c>
      <c r="AU21">
        <f t="shared" si="13"/>
        <v>10.070101340032105</v>
      </c>
    </row>
    <row r="22" spans="1:47" ht="12.75">
      <c r="A22" s="72">
        <v>14</v>
      </c>
      <c r="B22" s="73">
        <v>16.5</v>
      </c>
      <c r="C22" s="74">
        <v>14.6</v>
      </c>
      <c r="D22" s="74">
        <v>20.7</v>
      </c>
      <c r="E22" s="74">
        <v>11.4</v>
      </c>
      <c r="F22" s="75">
        <f t="shared" si="0"/>
        <v>16.05</v>
      </c>
      <c r="G22" s="67">
        <f t="shared" si="7"/>
        <v>80.44075898054842</v>
      </c>
      <c r="H22" s="76">
        <f t="shared" si="1"/>
        <v>13.124674743185542</v>
      </c>
      <c r="I22" s="77">
        <v>7.1</v>
      </c>
      <c r="J22" s="75"/>
      <c r="K22" s="77"/>
      <c r="L22" s="74">
        <v>16.5</v>
      </c>
      <c r="M22" s="74"/>
      <c r="N22" s="74">
        <v>16.1</v>
      </c>
      <c r="O22" s="75">
        <v>15.6</v>
      </c>
      <c r="P22" s="78" t="s">
        <v>127</v>
      </c>
      <c r="Q22" s="79">
        <v>22</v>
      </c>
      <c r="R22" s="76">
        <v>1.4</v>
      </c>
      <c r="S22" s="76">
        <v>100</v>
      </c>
      <c r="T22" s="76">
        <v>0</v>
      </c>
      <c r="U22" s="76"/>
      <c r="V22" s="80">
        <v>7</v>
      </c>
      <c r="W22" s="73">
        <v>995.5</v>
      </c>
      <c r="X22" s="121">
        <f t="shared" si="2"/>
        <v>1005.519622774223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18.76180453991678</v>
      </c>
      <c r="AI22">
        <f t="shared" si="5"/>
        <v>16.61023797035605</v>
      </c>
      <c r="AJ22">
        <f t="shared" si="6"/>
        <v>15.092137970356049</v>
      </c>
      <c r="AK22">
        <f t="shared" si="12"/>
        <v>13.124674743185542</v>
      </c>
      <c r="AU22">
        <f t="shared" si="13"/>
        <v>10.036359299320717</v>
      </c>
    </row>
    <row r="23" spans="1:47" ht="12.75">
      <c r="A23" s="63">
        <v>15</v>
      </c>
      <c r="B23" s="64">
        <v>16.8</v>
      </c>
      <c r="C23" s="65">
        <v>13.2</v>
      </c>
      <c r="D23" s="65">
        <v>22.2</v>
      </c>
      <c r="E23" s="65">
        <v>7</v>
      </c>
      <c r="F23" s="66">
        <f t="shared" si="0"/>
        <v>14.6</v>
      </c>
      <c r="G23" s="67">
        <f t="shared" si="7"/>
        <v>64.26924743526111</v>
      </c>
      <c r="H23" s="67">
        <f t="shared" si="1"/>
        <v>10.020500774845166</v>
      </c>
      <c r="I23" s="68">
        <v>2.4</v>
      </c>
      <c r="J23" s="66"/>
      <c r="K23" s="68"/>
      <c r="L23" s="65">
        <v>15.5</v>
      </c>
      <c r="M23" s="65"/>
      <c r="N23" s="65">
        <v>15.9</v>
      </c>
      <c r="O23" s="66">
        <v>15.6</v>
      </c>
      <c r="P23" s="69" t="s">
        <v>126</v>
      </c>
      <c r="Q23" s="70">
        <v>24</v>
      </c>
      <c r="R23" s="67">
        <v>6</v>
      </c>
      <c r="S23" s="67">
        <v>104</v>
      </c>
      <c r="T23" s="67">
        <v>0.6</v>
      </c>
      <c r="U23" s="67"/>
      <c r="V23" s="71">
        <v>2</v>
      </c>
      <c r="W23" s="64">
        <v>1005.2</v>
      </c>
      <c r="X23" s="121">
        <f t="shared" si="2"/>
        <v>1015.3067231307331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19.122963978070903</v>
      </c>
      <c r="AI23">
        <f t="shared" si="5"/>
        <v>15.166585036022243</v>
      </c>
      <c r="AJ23">
        <f t="shared" si="6"/>
        <v>12.29018503602224</v>
      </c>
      <c r="AK23">
        <f t="shared" si="12"/>
        <v>10.020500774845166</v>
      </c>
      <c r="AU23">
        <f t="shared" si="13"/>
        <v>9.972317674234162</v>
      </c>
    </row>
    <row r="24" spans="1:47" ht="12.75">
      <c r="A24" s="72">
        <v>16</v>
      </c>
      <c r="B24" s="73">
        <v>16.4</v>
      </c>
      <c r="C24" s="74">
        <v>14.7</v>
      </c>
      <c r="D24" s="74">
        <v>22.2</v>
      </c>
      <c r="E24" s="74">
        <v>13</v>
      </c>
      <c r="F24" s="75">
        <f t="shared" si="0"/>
        <v>17.6</v>
      </c>
      <c r="G24" s="67">
        <f t="shared" si="7"/>
        <v>82.3887050792222</v>
      </c>
      <c r="H24" s="76">
        <f t="shared" si="1"/>
        <v>13.39371380170199</v>
      </c>
      <c r="I24" s="77">
        <v>9.7</v>
      </c>
      <c r="J24" s="75"/>
      <c r="K24" s="77"/>
      <c r="L24" s="74">
        <v>16</v>
      </c>
      <c r="M24" s="74"/>
      <c r="N24" s="74">
        <v>16</v>
      </c>
      <c r="O24" s="75">
        <v>15.6</v>
      </c>
      <c r="P24" s="78" t="s">
        <v>131</v>
      </c>
      <c r="Q24" s="79">
        <v>30</v>
      </c>
      <c r="R24" s="76">
        <v>2.3</v>
      </c>
      <c r="S24" s="76">
        <v>101</v>
      </c>
      <c r="T24" s="76" t="s">
        <v>118</v>
      </c>
      <c r="U24" s="76"/>
      <c r="V24" s="80">
        <v>8</v>
      </c>
      <c r="W24" s="73">
        <v>1003</v>
      </c>
      <c r="X24" s="121">
        <f t="shared" si="2"/>
        <v>1013.0986165933457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18.642754661927654</v>
      </c>
      <c r="AI24">
        <f t="shared" si="5"/>
        <v>16.717824157058523</v>
      </c>
      <c r="AJ24">
        <f t="shared" si="6"/>
        <v>15.359524157058523</v>
      </c>
      <c r="AK24">
        <f t="shared" si="12"/>
        <v>13.39371380170199</v>
      </c>
      <c r="AU24">
        <f t="shared" si="13"/>
        <v>10.074112473063133</v>
      </c>
    </row>
    <row r="25" spans="1:47" ht="12.75">
      <c r="A25" s="63">
        <v>17</v>
      </c>
      <c r="B25" s="64">
        <v>15.9</v>
      </c>
      <c r="C25" s="65">
        <v>13.4</v>
      </c>
      <c r="D25" s="65">
        <v>20.9</v>
      </c>
      <c r="E25" s="65">
        <v>5.7</v>
      </c>
      <c r="F25" s="66">
        <f t="shared" si="0"/>
        <v>13.299999999999999</v>
      </c>
      <c r="G25" s="67">
        <f t="shared" si="7"/>
        <v>74.03241853886368</v>
      </c>
      <c r="H25" s="67">
        <f t="shared" si="1"/>
        <v>11.282169555458722</v>
      </c>
      <c r="I25" s="68">
        <v>2.3</v>
      </c>
      <c r="J25" s="66"/>
      <c r="K25" s="68"/>
      <c r="L25" s="65">
        <v>15.5</v>
      </c>
      <c r="M25" s="65"/>
      <c r="N25" s="65">
        <v>15.8</v>
      </c>
      <c r="O25" s="66">
        <v>15.6</v>
      </c>
      <c r="P25" s="69" t="s">
        <v>133</v>
      </c>
      <c r="Q25" s="70">
        <v>13</v>
      </c>
      <c r="R25" s="67">
        <v>5.7</v>
      </c>
      <c r="S25" s="67">
        <v>100</v>
      </c>
      <c r="T25" s="67">
        <v>0</v>
      </c>
      <c r="U25" s="67"/>
      <c r="V25" s="71">
        <v>6</v>
      </c>
      <c r="W25" s="64">
        <v>1008.4</v>
      </c>
      <c r="X25" s="121">
        <f t="shared" si="2"/>
        <v>1018.5706520155555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17</v>
      </c>
      <c r="AD25">
        <f t="shared" si="10"/>
        <v>17</v>
      </c>
      <c r="AE25">
        <f t="shared" si="3"/>
        <v>0</v>
      </c>
      <c r="AF25">
        <f t="shared" si="4"/>
        <v>0</v>
      </c>
      <c r="AH25">
        <f t="shared" si="11"/>
        <v>18.057388147749236</v>
      </c>
      <c r="AI25">
        <f t="shared" si="5"/>
        <v>15.365821170728879</v>
      </c>
      <c r="AJ25">
        <f t="shared" si="6"/>
        <v>13.368321170728878</v>
      </c>
      <c r="AK25">
        <f t="shared" si="12"/>
        <v>11.282169555458722</v>
      </c>
      <c r="AU25">
        <f t="shared" si="13"/>
        <v>10.215079574146483</v>
      </c>
    </row>
    <row r="26" spans="1:47" ht="12.75">
      <c r="A26" s="72">
        <v>18</v>
      </c>
      <c r="B26" s="73">
        <v>13.2</v>
      </c>
      <c r="C26" s="74">
        <v>11.9</v>
      </c>
      <c r="D26" s="74">
        <v>18.8</v>
      </c>
      <c r="E26" s="74">
        <v>6.1</v>
      </c>
      <c r="F26" s="75">
        <f t="shared" si="0"/>
        <v>12.45</v>
      </c>
      <c r="G26" s="67">
        <f t="shared" si="7"/>
        <v>84.97152877653946</v>
      </c>
      <c r="H26" s="76">
        <f t="shared" si="1"/>
        <v>10.730735128620303</v>
      </c>
      <c r="I26" s="77">
        <v>3</v>
      </c>
      <c r="J26" s="75"/>
      <c r="K26" s="77"/>
      <c r="L26" s="74">
        <v>13</v>
      </c>
      <c r="M26" s="74"/>
      <c r="N26" s="74">
        <v>15.7</v>
      </c>
      <c r="O26" s="75">
        <v>15.5</v>
      </c>
      <c r="P26" s="78" t="s">
        <v>134</v>
      </c>
      <c r="Q26" s="79">
        <v>12</v>
      </c>
      <c r="R26" s="76">
        <v>0.7</v>
      </c>
      <c r="S26" s="76">
        <v>80</v>
      </c>
      <c r="T26" s="76" t="s">
        <v>118</v>
      </c>
      <c r="U26" s="76"/>
      <c r="V26" s="80">
        <v>8</v>
      </c>
      <c r="W26" s="73">
        <v>1007.3</v>
      </c>
      <c r="X26" s="121">
        <f t="shared" si="2"/>
        <v>1017.5559210549732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15.166585036022243</v>
      </c>
      <c r="AI26">
        <f t="shared" si="5"/>
        <v>13.925979168301964</v>
      </c>
      <c r="AJ26">
        <f t="shared" si="6"/>
        <v>12.887279168301966</v>
      </c>
      <c r="AK26">
        <f t="shared" si="12"/>
        <v>10.730735128620303</v>
      </c>
      <c r="AU26">
        <f t="shared" si="13"/>
        <v>10.270925934439266</v>
      </c>
    </row>
    <row r="27" spans="1:47" ht="12.75">
      <c r="A27" s="63">
        <v>19</v>
      </c>
      <c r="B27" s="64">
        <v>15.8</v>
      </c>
      <c r="C27" s="65">
        <v>13.1</v>
      </c>
      <c r="D27" s="65">
        <v>23.3</v>
      </c>
      <c r="E27" s="65">
        <v>8</v>
      </c>
      <c r="F27" s="66">
        <f t="shared" si="0"/>
        <v>15.65</v>
      </c>
      <c r="G27" s="67">
        <f t="shared" si="7"/>
        <v>71.95589579327141</v>
      </c>
      <c r="H27" s="67">
        <f t="shared" si="1"/>
        <v>10.757790761754373</v>
      </c>
      <c r="I27" s="68">
        <v>3.2</v>
      </c>
      <c r="J27" s="66"/>
      <c r="K27" s="68"/>
      <c r="L27" s="65">
        <v>16</v>
      </c>
      <c r="M27" s="65"/>
      <c r="N27" s="65">
        <v>15.4</v>
      </c>
      <c r="O27" s="66">
        <v>15.4</v>
      </c>
      <c r="P27" s="69" t="s">
        <v>110</v>
      </c>
      <c r="Q27" s="70">
        <v>24</v>
      </c>
      <c r="R27" s="67">
        <v>8.2</v>
      </c>
      <c r="S27" s="67">
        <v>89.2</v>
      </c>
      <c r="T27" s="67" t="s">
        <v>118</v>
      </c>
      <c r="U27" s="67"/>
      <c r="V27" s="71">
        <v>7</v>
      </c>
      <c r="W27" s="64">
        <v>1009</v>
      </c>
      <c r="X27" s="121">
        <f t="shared" si="2"/>
        <v>1019.1802462602498</v>
      </c>
      <c r="Y27" s="127">
        <v>0</v>
      </c>
      <c r="Z27" s="134">
        <v>0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19</v>
      </c>
      <c r="AH27">
        <f t="shared" si="11"/>
        <v>17.942269597987615</v>
      </c>
      <c r="AI27">
        <f t="shared" si="5"/>
        <v>15.067820814875786</v>
      </c>
      <c r="AJ27">
        <f t="shared" si="6"/>
        <v>12.910520814875785</v>
      </c>
      <c r="AK27">
        <f t="shared" si="12"/>
        <v>10.757790761754373</v>
      </c>
      <c r="AU27">
        <f t="shared" si="13"/>
        <v>9.988280313808893</v>
      </c>
    </row>
    <row r="28" spans="1:47" ht="12.75">
      <c r="A28" s="72">
        <v>20</v>
      </c>
      <c r="B28" s="73">
        <v>18.3</v>
      </c>
      <c r="C28" s="74">
        <v>16.2</v>
      </c>
      <c r="D28" s="74">
        <v>21.4</v>
      </c>
      <c r="E28" s="74">
        <v>12.7</v>
      </c>
      <c r="F28" s="75">
        <f t="shared" si="0"/>
        <v>17.049999999999997</v>
      </c>
      <c r="G28" s="67">
        <f t="shared" si="7"/>
        <v>79.57830638351646</v>
      </c>
      <c r="H28" s="76">
        <f t="shared" si="1"/>
        <v>14.710115350330696</v>
      </c>
      <c r="I28" s="77">
        <v>9.1</v>
      </c>
      <c r="J28" s="75"/>
      <c r="K28" s="77"/>
      <c r="L28" s="74">
        <v>18</v>
      </c>
      <c r="M28" s="74"/>
      <c r="N28" s="74">
        <v>15.6</v>
      </c>
      <c r="O28" s="75">
        <v>15.4</v>
      </c>
      <c r="P28" s="78" t="s">
        <v>105</v>
      </c>
      <c r="Q28" s="79">
        <v>23</v>
      </c>
      <c r="R28" s="76">
        <v>1.3</v>
      </c>
      <c r="S28" s="76">
        <v>89</v>
      </c>
      <c r="T28" s="76" t="s">
        <v>118</v>
      </c>
      <c r="U28" s="76"/>
      <c r="V28" s="80">
        <v>4</v>
      </c>
      <c r="W28" s="73">
        <v>1007.6</v>
      </c>
      <c r="X28" s="121">
        <f t="shared" si="2"/>
        <v>1017.6784093203024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21.021735231055334</v>
      </c>
      <c r="AI28">
        <f t="shared" si="5"/>
        <v>18.406640869300837</v>
      </c>
      <c r="AJ28">
        <f t="shared" si="6"/>
        <v>16.728740869300836</v>
      </c>
      <c r="AK28">
        <f t="shared" si="12"/>
        <v>14.710115350330696</v>
      </c>
      <c r="AU28">
        <f t="shared" si="13"/>
        <v>10.08049345289907</v>
      </c>
    </row>
    <row r="29" spans="1:47" ht="12.75">
      <c r="A29" s="63">
        <v>21</v>
      </c>
      <c r="B29" s="64">
        <v>18.8</v>
      </c>
      <c r="C29" s="65">
        <v>15.9</v>
      </c>
      <c r="D29" s="65">
        <v>25.7</v>
      </c>
      <c r="E29" s="65">
        <v>15.1</v>
      </c>
      <c r="F29" s="66">
        <f t="shared" si="0"/>
        <v>20.4</v>
      </c>
      <c r="G29" s="67">
        <f t="shared" si="7"/>
        <v>72.56813860891481</v>
      </c>
      <c r="H29" s="67">
        <f t="shared" si="1"/>
        <v>13.769816000353256</v>
      </c>
      <c r="I29" s="68">
        <v>12.8</v>
      </c>
      <c r="J29" s="66"/>
      <c r="K29" s="68"/>
      <c r="L29" s="65">
        <v>18.5</v>
      </c>
      <c r="M29" s="65"/>
      <c r="N29" s="65">
        <v>15.8</v>
      </c>
      <c r="O29" s="66">
        <v>15.4</v>
      </c>
      <c r="P29" s="69" t="s">
        <v>127</v>
      </c>
      <c r="Q29" s="70">
        <v>23</v>
      </c>
      <c r="R29" s="67">
        <v>3.4</v>
      </c>
      <c r="S29" s="67">
        <v>89.3</v>
      </c>
      <c r="T29" s="67">
        <v>0</v>
      </c>
      <c r="U29" s="67"/>
      <c r="V29" s="71">
        <v>4</v>
      </c>
      <c r="W29" s="64">
        <v>1002.6</v>
      </c>
      <c r="X29" s="121">
        <f t="shared" si="2"/>
        <v>1012.6111224793891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21.690356745371425</v>
      </c>
      <c r="AI29">
        <f t="shared" si="5"/>
        <v>18.057388147749236</v>
      </c>
      <c r="AJ29">
        <f t="shared" si="6"/>
        <v>15.740288147749236</v>
      </c>
      <c r="AK29">
        <f t="shared" si="12"/>
        <v>13.769816000353256</v>
      </c>
      <c r="AU29">
        <f t="shared" si="13"/>
        <v>9.976480341897906</v>
      </c>
    </row>
    <row r="30" spans="1:47" ht="12.75">
      <c r="A30" s="72">
        <v>22</v>
      </c>
      <c r="B30" s="73">
        <v>17</v>
      </c>
      <c r="C30" s="74">
        <v>15</v>
      </c>
      <c r="D30" s="74">
        <v>23.2</v>
      </c>
      <c r="E30" s="74">
        <v>6.1</v>
      </c>
      <c r="F30" s="75">
        <f t="shared" si="0"/>
        <v>14.649999999999999</v>
      </c>
      <c r="G30" s="67">
        <f t="shared" si="7"/>
        <v>79.75511986335162</v>
      </c>
      <c r="H30" s="76">
        <f t="shared" si="1"/>
        <v>13.480104193505271</v>
      </c>
      <c r="I30" s="77">
        <v>2.7</v>
      </c>
      <c r="J30" s="75"/>
      <c r="K30" s="77"/>
      <c r="L30" s="74">
        <v>16.5</v>
      </c>
      <c r="M30" s="74"/>
      <c r="N30" s="74">
        <v>15.9</v>
      </c>
      <c r="O30" s="75">
        <v>15.5</v>
      </c>
      <c r="P30" s="78" t="s">
        <v>139</v>
      </c>
      <c r="Q30" s="79">
        <v>15</v>
      </c>
      <c r="R30" s="76">
        <v>3.8</v>
      </c>
      <c r="S30" s="76">
        <v>75.3</v>
      </c>
      <c r="T30" s="76">
        <v>0.5</v>
      </c>
      <c r="U30" s="76"/>
      <c r="V30" s="80">
        <v>5</v>
      </c>
      <c r="W30" s="73">
        <v>1010.7</v>
      </c>
      <c r="X30" s="121">
        <f t="shared" si="2"/>
        <v>1020.8549768316693</v>
      </c>
      <c r="Y30" s="127">
        <v>0</v>
      </c>
      <c r="Z30" s="134">
        <v>0</v>
      </c>
      <c r="AA30" s="127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19.367110246872254</v>
      </c>
      <c r="AI30">
        <f t="shared" si="5"/>
        <v>17.04426199146042</v>
      </c>
      <c r="AJ30">
        <f t="shared" si="6"/>
        <v>15.44626199146042</v>
      </c>
      <c r="AK30">
        <f t="shared" si="12"/>
        <v>13.480104193505271</v>
      </c>
      <c r="AU30">
        <f t="shared" si="13"/>
        <v>10.019622774222961</v>
      </c>
    </row>
    <row r="31" spans="1:47" ht="12.75">
      <c r="A31" s="63">
        <v>23</v>
      </c>
      <c r="B31" s="64">
        <v>14.5</v>
      </c>
      <c r="C31" s="65">
        <v>13.6</v>
      </c>
      <c r="D31" s="65">
        <v>21.7</v>
      </c>
      <c r="E31" s="65">
        <v>12.2</v>
      </c>
      <c r="F31" s="66">
        <f t="shared" si="0"/>
        <v>16.95</v>
      </c>
      <c r="G31" s="67">
        <f t="shared" si="7"/>
        <v>89.9716345218004</v>
      </c>
      <c r="H31" s="67">
        <f t="shared" si="1"/>
        <v>12.875604851803637</v>
      </c>
      <c r="I31" s="68">
        <v>10</v>
      </c>
      <c r="J31" s="66"/>
      <c r="K31" s="68"/>
      <c r="L31" s="65">
        <v>15</v>
      </c>
      <c r="M31" s="65"/>
      <c r="N31" s="65">
        <v>15.9</v>
      </c>
      <c r="O31" s="66">
        <v>15.5</v>
      </c>
      <c r="P31" s="69" t="s">
        <v>142</v>
      </c>
      <c r="Q31" s="70">
        <v>15</v>
      </c>
      <c r="R31" s="67">
        <v>4.3</v>
      </c>
      <c r="S31" s="67">
        <v>81.3</v>
      </c>
      <c r="T31" s="67" t="s">
        <v>118</v>
      </c>
      <c r="U31" s="67"/>
      <c r="V31" s="71">
        <v>7</v>
      </c>
      <c r="W31" s="64">
        <v>1005.2</v>
      </c>
      <c r="X31" s="121">
        <f t="shared" si="2"/>
        <v>1015.3880124856802</v>
      </c>
      <c r="Y31" s="127">
        <v>0</v>
      </c>
      <c r="Z31" s="134">
        <v>0</v>
      </c>
      <c r="AA31" s="127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16.503260083520495</v>
      </c>
      <c r="AI31">
        <f t="shared" si="5"/>
        <v>15.567352846527232</v>
      </c>
      <c r="AJ31">
        <f t="shared" si="6"/>
        <v>14.848252846527231</v>
      </c>
      <c r="AK31">
        <f t="shared" si="12"/>
        <v>12.875604851803637</v>
      </c>
      <c r="AU31">
        <f t="shared" si="13"/>
        <v>10.106723130733055</v>
      </c>
    </row>
    <row r="32" spans="1:47" ht="12.75">
      <c r="A32" s="72">
        <v>24</v>
      </c>
      <c r="B32" s="73">
        <v>17.5</v>
      </c>
      <c r="C32" s="74">
        <v>13.4</v>
      </c>
      <c r="D32" s="74">
        <v>23.4</v>
      </c>
      <c r="E32" s="74">
        <v>10.5</v>
      </c>
      <c r="F32" s="75">
        <f t="shared" si="0"/>
        <v>16.95</v>
      </c>
      <c r="G32" s="67">
        <f t="shared" si="7"/>
        <v>60.48144934617812</v>
      </c>
      <c r="H32" s="76">
        <f t="shared" si="1"/>
        <v>9.775480643770834</v>
      </c>
      <c r="I32" s="77">
        <v>6.5</v>
      </c>
      <c r="J32" s="75"/>
      <c r="K32" s="77"/>
      <c r="L32" s="74">
        <v>17</v>
      </c>
      <c r="M32" s="74"/>
      <c r="N32" s="74">
        <v>15.8</v>
      </c>
      <c r="O32" s="75" t="s">
        <v>143</v>
      </c>
      <c r="P32" s="78" t="s">
        <v>110</v>
      </c>
      <c r="Q32" s="79">
        <v>25</v>
      </c>
      <c r="R32" s="76">
        <v>6.1</v>
      </c>
      <c r="S32" s="76">
        <v>90.8</v>
      </c>
      <c r="T32" s="76">
        <v>21.2</v>
      </c>
      <c r="U32" s="76"/>
      <c r="V32" s="80">
        <v>3</v>
      </c>
      <c r="W32" s="73">
        <v>1002.3</v>
      </c>
      <c r="X32" s="121">
        <f t="shared" si="2"/>
        <v>1012.3531525036256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24</v>
      </c>
      <c r="AF32">
        <f t="shared" si="4"/>
        <v>0</v>
      </c>
      <c r="AH32">
        <f t="shared" si="11"/>
        <v>19.989469996874096</v>
      </c>
      <c r="AI32">
        <f t="shared" si="5"/>
        <v>15.365821170728879</v>
      </c>
      <c r="AJ32">
        <f t="shared" si="6"/>
        <v>12.089921170728879</v>
      </c>
      <c r="AK32">
        <f t="shared" si="12"/>
        <v>9.775480643770834</v>
      </c>
      <c r="AU32">
        <f t="shared" si="13"/>
        <v>10.098616593345753</v>
      </c>
    </row>
    <row r="33" spans="1:47" ht="12.75">
      <c r="A33" s="63">
        <v>25</v>
      </c>
      <c r="B33" s="64">
        <v>12.1</v>
      </c>
      <c r="C33" s="65">
        <v>11.8</v>
      </c>
      <c r="D33" s="65">
        <v>20.3</v>
      </c>
      <c r="E33" s="65">
        <v>10.4</v>
      </c>
      <c r="F33" s="66">
        <f t="shared" si="0"/>
        <v>15.350000000000001</v>
      </c>
      <c r="G33" s="67">
        <f t="shared" si="7"/>
        <v>96.34198679556141</v>
      </c>
      <c r="H33" s="67">
        <f t="shared" si="1"/>
        <v>11.535608013054347</v>
      </c>
      <c r="I33" s="68">
        <v>10.2</v>
      </c>
      <c r="J33" s="66"/>
      <c r="K33" s="68"/>
      <c r="L33" s="65">
        <v>13</v>
      </c>
      <c r="M33" s="65"/>
      <c r="N33" s="65">
        <v>15.7</v>
      </c>
      <c r="O33" s="66">
        <v>15.5</v>
      </c>
      <c r="P33" s="69" t="s">
        <v>114</v>
      </c>
      <c r="Q33" s="70">
        <v>22</v>
      </c>
      <c r="R33" s="67">
        <v>5</v>
      </c>
      <c r="S33" s="67">
        <v>90</v>
      </c>
      <c r="T33" s="67">
        <v>2.6</v>
      </c>
      <c r="U33" s="67"/>
      <c r="V33" s="71">
        <v>1</v>
      </c>
      <c r="W33" s="64">
        <v>999.1</v>
      </c>
      <c r="X33" s="121">
        <f t="shared" si="2"/>
        <v>1009.3118934373854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14.110830506745673</v>
      </c>
      <c r="AI33">
        <f t="shared" si="5"/>
        <v>13.834354463552966</v>
      </c>
      <c r="AJ33">
        <f t="shared" si="6"/>
        <v>13.594654463552967</v>
      </c>
      <c r="AK33">
        <f t="shared" si="12"/>
        <v>11.535608013054347</v>
      </c>
      <c r="AU33">
        <f t="shared" si="13"/>
        <v>10.170652015555506</v>
      </c>
    </row>
    <row r="34" spans="1:47" ht="12.75">
      <c r="A34" s="72">
        <v>26</v>
      </c>
      <c r="B34" s="73">
        <v>12.6</v>
      </c>
      <c r="C34" s="74">
        <v>12.3</v>
      </c>
      <c r="D34" s="74">
        <v>14.8</v>
      </c>
      <c r="E34" s="74">
        <v>9.8</v>
      </c>
      <c r="F34" s="75">
        <f t="shared" si="0"/>
        <v>12.3</v>
      </c>
      <c r="G34" s="67">
        <f t="shared" si="7"/>
        <v>96.40463062905272</v>
      </c>
      <c r="H34" s="76">
        <f t="shared" si="1"/>
        <v>12.043222379772015</v>
      </c>
      <c r="I34" s="77">
        <v>6.8</v>
      </c>
      <c r="J34" s="75"/>
      <c r="K34" s="77"/>
      <c r="L34" s="74">
        <v>13</v>
      </c>
      <c r="M34" s="74"/>
      <c r="N34" s="74">
        <v>15.4</v>
      </c>
      <c r="O34" s="75">
        <v>15.4</v>
      </c>
      <c r="P34" s="78" t="s">
        <v>134</v>
      </c>
      <c r="Q34" s="79">
        <v>9</v>
      </c>
      <c r="R34" s="76">
        <v>0</v>
      </c>
      <c r="S34" s="76">
        <v>32</v>
      </c>
      <c r="T34" s="76">
        <v>5.5</v>
      </c>
      <c r="U34" s="76"/>
      <c r="V34" s="80">
        <v>8</v>
      </c>
      <c r="W34" s="73">
        <v>994.5</v>
      </c>
      <c r="X34" s="121">
        <f t="shared" si="2"/>
        <v>1004.6469842550471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14.58242756341879</v>
      </c>
      <c r="AI34">
        <f t="shared" si="5"/>
        <v>14.297835429263056</v>
      </c>
      <c r="AJ34">
        <f t="shared" si="6"/>
        <v>14.058135429263057</v>
      </c>
      <c r="AK34">
        <f t="shared" si="12"/>
        <v>12.043222379772015</v>
      </c>
      <c r="AU34">
        <f t="shared" si="13"/>
        <v>10.255921054973157</v>
      </c>
    </row>
    <row r="35" spans="1:47" ht="12.75">
      <c r="A35" s="63">
        <v>27</v>
      </c>
      <c r="B35" s="64">
        <v>13.3</v>
      </c>
      <c r="C35" s="65">
        <v>12.1</v>
      </c>
      <c r="D35" s="65">
        <v>17.7</v>
      </c>
      <c r="E35" s="65">
        <v>11.1</v>
      </c>
      <c r="F35" s="66">
        <f t="shared" si="0"/>
        <v>14.399999999999999</v>
      </c>
      <c r="G35" s="67">
        <f t="shared" si="7"/>
        <v>86.15289880344477</v>
      </c>
      <c r="H35" s="67">
        <f t="shared" si="1"/>
        <v>11.036425150385675</v>
      </c>
      <c r="I35" s="68">
        <v>8.9</v>
      </c>
      <c r="J35" s="66"/>
      <c r="K35" s="68"/>
      <c r="L35" s="65">
        <v>14.5</v>
      </c>
      <c r="M35" s="65"/>
      <c r="N35" s="65">
        <v>15.2</v>
      </c>
      <c r="O35" s="66">
        <v>15.3</v>
      </c>
      <c r="P35" s="69" t="s">
        <v>126</v>
      </c>
      <c r="Q35" s="70">
        <v>27</v>
      </c>
      <c r="R35" s="67">
        <v>5.7</v>
      </c>
      <c r="S35" s="67">
        <v>87.3</v>
      </c>
      <c r="T35" s="67">
        <v>1.1</v>
      </c>
      <c r="U35" s="67"/>
      <c r="V35" s="71">
        <v>4</v>
      </c>
      <c r="W35" s="64">
        <v>1002</v>
      </c>
      <c r="X35" s="121">
        <f t="shared" si="2"/>
        <v>1012.1983759419451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15.265917559839318</v>
      </c>
      <c r="AI35">
        <f t="shared" si="5"/>
        <v>14.110830506745673</v>
      </c>
      <c r="AJ35">
        <f t="shared" si="6"/>
        <v>13.152030506745673</v>
      </c>
      <c r="AK35">
        <f t="shared" si="12"/>
        <v>11.036425150385675</v>
      </c>
      <c r="AU35">
        <f t="shared" si="13"/>
        <v>10.180246260249724</v>
      </c>
    </row>
    <row r="36" spans="1:47" ht="12.75">
      <c r="A36" s="72">
        <v>28</v>
      </c>
      <c r="B36" s="73">
        <v>15.3</v>
      </c>
      <c r="C36" s="74">
        <v>12.7</v>
      </c>
      <c r="D36" s="74">
        <v>18.9</v>
      </c>
      <c r="E36" s="74">
        <v>10</v>
      </c>
      <c r="F36" s="75">
        <f t="shared" si="0"/>
        <v>14.45</v>
      </c>
      <c r="G36" s="67">
        <f t="shared" si="7"/>
        <v>72.5183459402258</v>
      </c>
      <c r="H36" s="76">
        <f t="shared" si="1"/>
        <v>10.393897624069863</v>
      </c>
      <c r="I36" s="77">
        <v>6.7</v>
      </c>
      <c r="J36" s="75"/>
      <c r="K36" s="77"/>
      <c r="L36" s="74">
        <v>15.5</v>
      </c>
      <c r="M36" s="74"/>
      <c r="N36" s="74">
        <v>15.1</v>
      </c>
      <c r="O36" s="75">
        <v>15.2</v>
      </c>
      <c r="P36" s="78" t="s">
        <v>126</v>
      </c>
      <c r="Q36" s="79">
        <v>26</v>
      </c>
      <c r="R36" s="76">
        <v>4.3</v>
      </c>
      <c r="S36" s="76">
        <v>99.6</v>
      </c>
      <c r="T36" s="76" t="s">
        <v>118</v>
      </c>
      <c r="U36" s="76"/>
      <c r="V36" s="80">
        <v>4</v>
      </c>
      <c r="W36" s="73">
        <v>1004.6</v>
      </c>
      <c r="X36" s="121">
        <f t="shared" si="2"/>
        <v>1014.7535258082305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17.376281118859826</v>
      </c>
      <c r="AI36">
        <f t="shared" si="5"/>
        <v>14.678391653320906</v>
      </c>
      <c r="AJ36">
        <f t="shared" si="6"/>
        <v>12.600991653320905</v>
      </c>
      <c r="AK36">
        <f t="shared" si="12"/>
        <v>10.393897624069863</v>
      </c>
      <c r="AU36">
        <f t="shared" si="13"/>
        <v>10.07840932030245</v>
      </c>
    </row>
    <row r="37" spans="1:47" ht="12.75">
      <c r="A37" s="63">
        <v>29</v>
      </c>
      <c r="B37" s="64">
        <v>11.6</v>
      </c>
      <c r="C37" s="65">
        <v>10.4</v>
      </c>
      <c r="D37" s="65">
        <v>14.7</v>
      </c>
      <c r="E37" s="65">
        <v>10</v>
      </c>
      <c r="F37" s="66">
        <f t="shared" si="0"/>
        <v>12.35</v>
      </c>
      <c r="G37" s="67">
        <f t="shared" si="7"/>
        <v>85.31157436662735</v>
      </c>
      <c r="H37" s="67">
        <f t="shared" si="1"/>
        <v>9.221042489608466</v>
      </c>
      <c r="I37" s="68">
        <v>8.1</v>
      </c>
      <c r="J37" s="66"/>
      <c r="K37" s="68"/>
      <c r="L37" s="65">
        <v>12</v>
      </c>
      <c r="M37" s="65"/>
      <c r="N37" s="65">
        <v>14.9</v>
      </c>
      <c r="O37" s="66">
        <v>15.1</v>
      </c>
      <c r="P37" s="69" t="s">
        <v>126</v>
      </c>
      <c r="Q37" s="70">
        <v>23</v>
      </c>
      <c r="R37" s="67">
        <v>0</v>
      </c>
      <c r="S37" s="67">
        <v>32</v>
      </c>
      <c r="T37" s="67">
        <v>1</v>
      </c>
      <c r="U37" s="67"/>
      <c r="V37" s="71">
        <v>7</v>
      </c>
      <c r="W37" s="64">
        <v>1007</v>
      </c>
      <c r="X37" s="121">
        <f t="shared" si="2"/>
        <v>1017.3108211173762</v>
      </c>
      <c r="Y37" s="127">
        <v>0</v>
      </c>
      <c r="Z37" s="134">
        <v>0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13.652693816685344</v>
      </c>
      <c r="AI37">
        <f t="shared" si="5"/>
        <v>12.606128038469452</v>
      </c>
      <c r="AJ37">
        <f t="shared" si="6"/>
        <v>11.647328038469452</v>
      </c>
      <c r="AK37">
        <f t="shared" si="12"/>
        <v>9.221042489608466</v>
      </c>
      <c r="AU37">
        <f t="shared" si="13"/>
        <v>10.011122479389051</v>
      </c>
    </row>
    <row r="38" spans="1:47" ht="12.75">
      <c r="A38" s="72">
        <v>30</v>
      </c>
      <c r="B38" s="73">
        <v>13.4</v>
      </c>
      <c r="C38" s="74">
        <v>12.1</v>
      </c>
      <c r="D38" s="74">
        <v>15.9</v>
      </c>
      <c r="E38" s="74">
        <v>11.3</v>
      </c>
      <c r="F38" s="75">
        <f t="shared" si="0"/>
        <v>13.600000000000001</v>
      </c>
      <c r="G38" s="67">
        <f t="shared" si="7"/>
        <v>85.07277522952973</v>
      </c>
      <c r="H38" s="76">
        <f t="shared" si="1"/>
        <v>10.944744827521168</v>
      </c>
      <c r="I38" s="77">
        <v>10.7</v>
      </c>
      <c r="J38" s="75"/>
      <c r="K38" s="77"/>
      <c r="L38" s="74">
        <v>13</v>
      </c>
      <c r="M38" s="74"/>
      <c r="N38" s="74">
        <v>14.7</v>
      </c>
      <c r="O38" s="75">
        <v>15.1</v>
      </c>
      <c r="P38" s="78" t="s">
        <v>126</v>
      </c>
      <c r="Q38" s="79">
        <v>20</v>
      </c>
      <c r="R38" s="76">
        <v>0</v>
      </c>
      <c r="S38" s="76">
        <v>30</v>
      </c>
      <c r="T38" s="76" t="s">
        <v>118</v>
      </c>
      <c r="U38" s="76"/>
      <c r="V38" s="80">
        <v>8</v>
      </c>
      <c r="W38" s="73">
        <v>1007.7</v>
      </c>
      <c r="X38" s="121">
        <f t="shared" si="2"/>
        <v>1017.952790147311</v>
      </c>
      <c r="Y38" s="127">
        <v>0</v>
      </c>
      <c r="Z38" s="134">
        <v>0</v>
      </c>
      <c r="AA38" s="127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15.365821170728879</v>
      </c>
      <c r="AI38">
        <f t="shared" si="5"/>
        <v>14.110830506745673</v>
      </c>
      <c r="AJ38">
        <f t="shared" si="6"/>
        <v>13.072130506745673</v>
      </c>
      <c r="AK38">
        <f t="shared" si="12"/>
        <v>10.944744827521168</v>
      </c>
      <c r="AU38">
        <f t="shared" si="13"/>
        <v>10.154976831669293</v>
      </c>
    </row>
    <row r="39" spans="1:47" ht="12.75">
      <c r="A39" s="63">
        <v>31</v>
      </c>
      <c r="B39" s="64">
        <v>12.1</v>
      </c>
      <c r="C39" s="65">
        <v>11.2</v>
      </c>
      <c r="D39" s="65">
        <v>17.9</v>
      </c>
      <c r="E39" s="65">
        <v>10.2</v>
      </c>
      <c r="F39" s="66">
        <f t="shared" si="0"/>
        <v>14.049999999999999</v>
      </c>
      <c r="G39" s="67">
        <f t="shared" si="7"/>
        <v>89.12696173274858</v>
      </c>
      <c r="H39" s="67">
        <f t="shared" si="1"/>
        <v>10.3648346135921</v>
      </c>
      <c r="I39" s="68">
        <v>8</v>
      </c>
      <c r="J39" s="66"/>
      <c r="K39" s="68"/>
      <c r="L39" s="65">
        <v>12.5</v>
      </c>
      <c r="M39" s="65"/>
      <c r="N39" s="65">
        <v>14.7</v>
      </c>
      <c r="O39" s="66">
        <v>15</v>
      </c>
      <c r="P39" s="69" t="s">
        <v>139</v>
      </c>
      <c r="Q39" s="70">
        <v>7</v>
      </c>
      <c r="R39" s="67">
        <v>1</v>
      </c>
      <c r="S39" s="67">
        <v>42.8</v>
      </c>
      <c r="T39" s="67">
        <v>0</v>
      </c>
      <c r="U39" s="67"/>
      <c r="V39" s="71">
        <v>8</v>
      </c>
      <c r="W39" s="64">
        <v>1006.8</v>
      </c>
      <c r="X39" s="121">
        <f t="shared" si="2"/>
        <v>1017.0905958490237</v>
      </c>
      <c r="Y39" s="127">
        <v>0</v>
      </c>
      <c r="Z39" s="134">
        <v>0</v>
      </c>
      <c r="AA39" s="127">
        <v>0</v>
      </c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14.110830506745673</v>
      </c>
      <c r="AI39">
        <f t="shared" si="5"/>
        <v>13.295654505920231</v>
      </c>
      <c r="AJ39">
        <f t="shared" si="6"/>
        <v>12.57655450592023</v>
      </c>
      <c r="AK39">
        <f t="shared" si="12"/>
        <v>10.3648346135921</v>
      </c>
      <c r="AU39">
        <f t="shared" si="13"/>
        <v>10.188012485680078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10.05315250362556</v>
      </c>
    </row>
    <row r="41" spans="1:47" ht="13.5" thickBot="1">
      <c r="A41" s="113" t="s">
        <v>19</v>
      </c>
      <c r="B41" s="114">
        <f>SUM(B9:B39)</f>
        <v>497.30000000000007</v>
      </c>
      <c r="C41" s="115">
        <f aca="true" t="shared" si="14" ref="C41:V41">SUM(C9:C39)</f>
        <v>437.8999999999999</v>
      </c>
      <c r="D41" s="115">
        <f t="shared" si="14"/>
        <v>654.9999999999999</v>
      </c>
      <c r="E41" s="115">
        <f t="shared" si="14"/>
        <v>348.2</v>
      </c>
      <c r="F41" s="116">
        <f t="shared" si="14"/>
        <v>501.6</v>
      </c>
      <c r="G41" s="117">
        <f t="shared" si="14"/>
        <v>2494.706605210934</v>
      </c>
      <c r="H41" s="117">
        <f>SUM(H9:H39)</f>
        <v>389.94900478620224</v>
      </c>
      <c r="I41" s="118">
        <f t="shared" si="14"/>
        <v>261.5</v>
      </c>
      <c r="J41" s="116">
        <f t="shared" si="14"/>
        <v>0</v>
      </c>
      <c r="K41" s="118">
        <f t="shared" si="14"/>
        <v>0</v>
      </c>
      <c r="L41" s="115">
        <f t="shared" si="14"/>
        <v>491.2</v>
      </c>
      <c r="M41" s="115">
        <f t="shared" si="14"/>
        <v>0</v>
      </c>
      <c r="N41" s="115">
        <f t="shared" si="14"/>
        <v>489.29999999999995</v>
      </c>
      <c r="O41" s="116">
        <f t="shared" si="14"/>
        <v>464.59999999999997</v>
      </c>
      <c r="P41" s="114"/>
      <c r="Q41" s="119">
        <f t="shared" si="14"/>
        <v>659</v>
      </c>
      <c r="R41" s="117">
        <f t="shared" si="14"/>
        <v>107.99999999999999</v>
      </c>
      <c r="S41" s="117"/>
      <c r="T41" s="117">
        <f>SUM(T9:T39)</f>
        <v>45.900000000000006</v>
      </c>
      <c r="U41" s="139"/>
      <c r="V41" s="119">
        <f t="shared" si="14"/>
        <v>182</v>
      </c>
      <c r="W41" s="117">
        <f>SUM(W9:W39)</f>
        <v>31089.299999999996</v>
      </c>
      <c r="X41" s="123">
        <f>SUM(X9:X39)</f>
        <v>31402.734888000305</v>
      </c>
      <c r="Y41" s="117">
        <f>SUM(Y9:Y39)</f>
        <v>0</v>
      </c>
      <c r="Z41" s="123">
        <f>SUM(Z9:Z39)</f>
        <v>0</v>
      </c>
      <c r="AA41" s="138">
        <f>SUM(AA9:AA39)</f>
        <v>1</v>
      </c>
      <c r="AB41">
        <f>MAX(AB9:AB39)</f>
        <v>3</v>
      </c>
      <c r="AC41">
        <f>MAX(AC9:AC39)</f>
        <v>17</v>
      </c>
      <c r="AD41">
        <f>MAX(AD9:AD39)</f>
        <v>17</v>
      </c>
      <c r="AE41">
        <f>MAX(AE9:AE39)</f>
        <v>24</v>
      </c>
      <c r="AF41">
        <f>MAX(AF9:AF39)</f>
        <v>19</v>
      </c>
      <c r="AU41">
        <f t="shared" si="13"/>
        <v>10.211893437385397</v>
      </c>
    </row>
    <row r="42" spans="1:47" ht="12.75">
      <c r="A42" s="72" t="s">
        <v>20</v>
      </c>
      <c r="B42" s="73">
        <f>AVERAGE(B9:B39)</f>
        <v>16.04193548387097</v>
      </c>
      <c r="C42" s="74">
        <f aca="true" t="shared" si="15" ref="C42:V42">AVERAGE(C9:C39)</f>
        <v>14.1258064516129</v>
      </c>
      <c r="D42" s="74">
        <f t="shared" si="15"/>
        <v>21.129032258064512</v>
      </c>
      <c r="E42" s="74">
        <f t="shared" si="15"/>
        <v>11.23225806451613</v>
      </c>
      <c r="F42" s="75">
        <f t="shared" si="15"/>
        <v>16.18064516129032</v>
      </c>
      <c r="G42" s="76">
        <f t="shared" si="15"/>
        <v>80.47440661970755</v>
      </c>
      <c r="H42" s="76">
        <f>AVERAGE(H9:H39)</f>
        <v>12.57900015439362</v>
      </c>
      <c r="I42" s="77">
        <f t="shared" si="15"/>
        <v>8.435483870967742</v>
      </c>
      <c r="J42" s="75" t="e">
        <f t="shared" si="15"/>
        <v>#DIV/0!</v>
      </c>
      <c r="K42" s="77" t="e">
        <f t="shared" si="15"/>
        <v>#DIV/0!</v>
      </c>
      <c r="L42" s="74">
        <f t="shared" si="15"/>
        <v>15.845161290322581</v>
      </c>
      <c r="M42" s="74" t="e">
        <f t="shared" si="15"/>
        <v>#DIV/0!</v>
      </c>
      <c r="N42" s="74">
        <f t="shared" si="15"/>
        <v>15.783870967741935</v>
      </c>
      <c r="O42" s="75">
        <f t="shared" si="15"/>
        <v>15.486666666666666</v>
      </c>
      <c r="P42" s="73"/>
      <c r="Q42" s="75">
        <f t="shared" si="15"/>
        <v>21.258064516129032</v>
      </c>
      <c r="R42" s="76">
        <f t="shared" si="15"/>
        <v>3.483870967741935</v>
      </c>
      <c r="S42" s="76"/>
      <c r="T42" s="76">
        <f>AVERAGE(T9:T39)</f>
        <v>1.9956521739130437</v>
      </c>
      <c r="U42" s="76"/>
      <c r="V42" s="76">
        <f t="shared" si="15"/>
        <v>5.870967741935484</v>
      </c>
      <c r="W42" s="76">
        <f>AVERAGE(W9:W39)</f>
        <v>1002.8806451612902</v>
      </c>
      <c r="X42" s="124">
        <f>AVERAGE(X9:X39)</f>
        <v>1012.9914480000099</v>
      </c>
      <c r="Y42" s="127"/>
      <c r="Z42" s="134"/>
      <c r="AA42" s="130"/>
      <c r="AU42">
        <f t="shared" si="13"/>
        <v>10.146984255047085</v>
      </c>
    </row>
    <row r="43" spans="1:47" ht="12.75">
      <c r="A43" s="72" t="s">
        <v>21</v>
      </c>
      <c r="B43" s="73">
        <f>MAX(B9:B39)</f>
        <v>22.2</v>
      </c>
      <c r="C43" s="74">
        <f aca="true" t="shared" si="16" ref="C43:V43">MAX(C9:C39)</f>
        <v>19.2</v>
      </c>
      <c r="D43" s="74">
        <f t="shared" si="16"/>
        <v>27.9</v>
      </c>
      <c r="E43" s="74">
        <f t="shared" si="16"/>
        <v>16.8</v>
      </c>
      <c r="F43" s="75">
        <f t="shared" si="16"/>
        <v>22.2</v>
      </c>
      <c r="G43" s="76">
        <f t="shared" si="16"/>
        <v>96.40463062905272</v>
      </c>
      <c r="H43" s="76">
        <f>MAX(H9:H39)</f>
        <v>17.382444670097378</v>
      </c>
      <c r="I43" s="77">
        <f t="shared" si="16"/>
        <v>16.1</v>
      </c>
      <c r="J43" s="75">
        <f t="shared" si="16"/>
        <v>0</v>
      </c>
      <c r="K43" s="77">
        <f t="shared" si="16"/>
        <v>0</v>
      </c>
      <c r="L43" s="74">
        <f t="shared" si="16"/>
        <v>20.5</v>
      </c>
      <c r="M43" s="74">
        <f t="shared" si="16"/>
        <v>0</v>
      </c>
      <c r="N43" s="74">
        <f t="shared" si="16"/>
        <v>16.9</v>
      </c>
      <c r="O43" s="75">
        <f t="shared" si="16"/>
        <v>15.9</v>
      </c>
      <c r="P43" s="73"/>
      <c r="Q43" s="70">
        <f t="shared" si="16"/>
        <v>32</v>
      </c>
      <c r="R43" s="76">
        <f t="shared" si="16"/>
        <v>8.2</v>
      </c>
      <c r="S43" s="76"/>
      <c r="T43" s="76">
        <f>MAX(T9:T39)</f>
        <v>21.2</v>
      </c>
      <c r="U43" s="140"/>
      <c r="V43" s="70">
        <f t="shared" si="16"/>
        <v>8</v>
      </c>
      <c r="W43" s="76">
        <f>MAX(W9:W39)</f>
        <v>1012.1</v>
      </c>
      <c r="X43" s="124">
        <f>MAX(X9:X39)</f>
        <v>1022.3150795741465</v>
      </c>
      <c r="Y43" s="127"/>
      <c r="Z43" s="134"/>
      <c r="AA43" s="127"/>
      <c r="AU43">
        <f t="shared" si="13"/>
        <v>10.198375941945127</v>
      </c>
    </row>
    <row r="44" spans="1:47" ht="13.5" thickBot="1">
      <c r="A44" s="81" t="s">
        <v>22</v>
      </c>
      <c r="B44" s="82">
        <f>MIN(B9:B39)</f>
        <v>11.6</v>
      </c>
      <c r="C44" s="83">
        <f aca="true" t="shared" si="17" ref="C44:V44">MIN(C9:C39)</f>
        <v>10.4</v>
      </c>
      <c r="D44" s="83">
        <f t="shared" si="17"/>
        <v>14.7</v>
      </c>
      <c r="E44" s="83">
        <f t="shared" si="17"/>
        <v>5.7</v>
      </c>
      <c r="F44" s="84">
        <f t="shared" si="17"/>
        <v>12.3</v>
      </c>
      <c r="G44" s="85">
        <f t="shared" si="17"/>
        <v>60.48144934617812</v>
      </c>
      <c r="H44" s="85">
        <f>MIN(H9:H39)</f>
        <v>9.221042489608466</v>
      </c>
      <c r="I44" s="86">
        <f t="shared" si="17"/>
        <v>2.3</v>
      </c>
      <c r="J44" s="84">
        <f t="shared" si="17"/>
        <v>0</v>
      </c>
      <c r="K44" s="86">
        <f t="shared" si="17"/>
        <v>0</v>
      </c>
      <c r="L44" s="83">
        <f t="shared" si="17"/>
        <v>12</v>
      </c>
      <c r="M44" s="83">
        <f t="shared" si="17"/>
        <v>0</v>
      </c>
      <c r="N44" s="83">
        <f t="shared" si="17"/>
        <v>14.7</v>
      </c>
      <c r="O44" s="84">
        <f t="shared" si="17"/>
        <v>15</v>
      </c>
      <c r="P44" s="82"/>
      <c r="Q44" s="120">
        <f t="shared" si="17"/>
        <v>7</v>
      </c>
      <c r="R44" s="85">
        <f t="shared" si="17"/>
        <v>0</v>
      </c>
      <c r="S44" s="85"/>
      <c r="T44" s="85">
        <f>MIN(T9:T39)</f>
        <v>0</v>
      </c>
      <c r="U44" s="141"/>
      <c r="V44" s="120">
        <f t="shared" si="17"/>
        <v>1</v>
      </c>
      <c r="W44" s="85">
        <f>MIN(W9:W39)</f>
        <v>990.8</v>
      </c>
      <c r="X44" s="125">
        <f>MIN(X9:X39)</f>
        <v>1000.7723176742342</v>
      </c>
      <c r="Y44" s="128"/>
      <c r="Z44" s="136"/>
      <c r="AA44" s="128"/>
      <c r="AU44">
        <f t="shared" si="13"/>
        <v>10.153525808230464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10.31082111737619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10.252790147311014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10.290595849023738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0</v>
      </c>
      <c r="C60" t="b">
        <f>T9&gt;=1</f>
        <v>0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22</v>
      </c>
      <c r="C61">
        <f>DCOUNTA(T8:T38,1,C59:C60)</f>
        <v>18</v>
      </c>
      <c r="D61">
        <f>DCOUNTA(T8:T38,1,D59:D60)</f>
        <v>10</v>
      </c>
      <c r="F61">
        <f>DCOUNTA(T8:T38,1,F59:F60)</f>
        <v>8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14</v>
      </c>
      <c r="C64">
        <f>(C61-F61)</f>
        <v>10</v>
      </c>
      <c r="D64">
        <f>(D61-F61)</f>
        <v>2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P13" sqref="P13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59" t="s">
        <v>106</v>
      </c>
      <c r="I4" s="59" t="s">
        <v>56</v>
      </c>
      <c r="J4" s="59">
        <v>2011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21.129032258064512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11.23225806451613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16.18064516129032</v>
      </c>
      <c r="D9" s="5">
        <v>-0.2</v>
      </c>
      <c r="E9" s="3"/>
      <c r="F9" s="40">
        <v>1</v>
      </c>
      <c r="G9" s="89" t="s">
        <v>107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27.9</v>
      </c>
      <c r="C10" s="5" t="s">
        <v>32</v>
      </c>
      <c r="D10" s="5">
        <f>Data1!$AB$41</f>
        <v>3</v>
      </c>
      <c r="E10" s="3"/>
      <c r="F10" s="40">
        <v>2</v>
      </c>
      <c r="G10" s="93" t="s">
        <v>109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5.7</v>
      </c>
      <c r="C11" s="5" t="s">
        <v>32</v>
      </c>
      <c r="D11" s="24">
        <f>Data1!$AC$41</f>
        <v>17</v>
      </c>
      <c r="E11" s="3"/>
      <c r="F11" s="40">
        <v>3</v>
      </c>
      <c r="G11" s="93" t="s">
        <v>113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2.3</v>
      </c>
      <c r="C12" s="5" t="s">
        <v>32</v>
      </c>
      <c r="D12" s="24">
        <f>Data1!$AD$41</f>
        <v>17</v>
      </c>
      <c r="E12" s="3"/>
      <c r="F12" s="40">
        <v>4</v>
      </c>
      <c r="G12" s="93" t="s">
        <v>112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15.486666666666666</v>
      </c>
      <c r="C13" s="5"/>
      <c r="D13" s="24"/>
      <c r="E13" s="3"/>
      <c r="F13" s="40">
        <v>5</v>
      </c>
      <c r="G13" s="93" t="s">
        <v>111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115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119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120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45.900000000000006</v>
      </c>
      <c r="D17" s="5">
        <v>92</v>
      </c>
      <c r="E17" s="3"/>
      <c r="F17" s="40">
        <v>9</v>
      </c>
      <c r="G17" s="93" t="s">
        <v>122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14</v>
      </c>
      <c r="D18" s="5"/>
      <c r="E18" s="3"/>
      <c r="F18" s="40">
        <v>10</v>
      </c>
      <c r="G18" s="93" t="s">
        <v>123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10</v>
      </c>
      <c r="D19" s="5"/>
      <c r="E19" s="3"/>
      <c r="F19" s="40">
        <v>11</v>
      </c>
      <c r="G19" s="93" t="s">
        <v>125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2</v>
      </c>
      <c r="D20" s="5"/>
      <c r="E20" s="3"/>
      <c r="F20" s="40">
        <v>12</v>
      </c>
      <c r="G20" s="93" t="s">
        <v>124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21.2</v>
      </c>
      <c r="D21" s="5"/>
      <c r="E21" s="3"/>
      <c r="F21" s="40">
        <v>13</v>
      </c>
      <c r="G21" s="93" t="s">
        <v>128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24</v>
      </c>
      <c r="D22" s="5"/>
      <c r="E22" s="3"/>
      <c r="F22" s="40">
        <v>14</v>
      </c>
      <c r="G22" s="93" t="s">
        <v>130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129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132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8.2</v>
      </c>
      <c r="D25" s="5" t="s">
        <v>46</v>
      </c>
      <c r="E25" s="5">
        <f>Data1!$AF$41</f>
        <v>19</v>
      </c>
      <c r="F25" s="40">
        <v>17</v>
      </c>
      <c r="G25" s="93" t="s">
        <v>135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107.99999999999999</v>
      </c>
      <c r="D26" s="5" t="s">
        <v>46</v>
      </c>
      <c r="E26" s="3"/>
      <c r="F26" s="40">
        <v>18</v>
      </c>
      <c r="G26" s="93" t="s">
        <v>136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138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137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140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32</v>
      </c>
      <c r="D30" s="5"/>
      <c r="E30" s="5"/>
      <c r="F30" s="40">
        <v>22</v>
      </c>
      <c r="G30" s="93" t="s">
        <v>141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0</v>
      </c>
      <c r="D31" s="22"/>
      <c r="E31" s="5"/>
      <c r="F31" s="40">
        <v>23</v>
      </c>
      <c r="G31" s="93" t="s">
        <v>144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146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145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3" t="s">
        <v>149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148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150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1</v>
      </c>
      <c r="D37" s="5"/>
      <c r="E37" s="3"/>
      <c r="F37" s="40">
        <v>29</v>
      </c>
      <c r="G37" s="93" t="s">
        <v>151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f>Data1!$AM$9</f>
        <v>0</v>
      </c>
      <c r="D38" s="5"/>
      <c r="E38" s="3"/>
      <c r="F38" s="40">
        <v>30</v>
      </c>
      <c r="G38" s="93" t="s">
        <v>152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0</v>
      </c>
      <c r="D39" s="5"/>
      <c r="E39" s="3"/>
      <c r="F39" s="40">
        <v>31</v>
      </c>
      <c r="G39" s="95" t="s">
        <v>153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0</v>
      </c>
      <c r="D40" s="5"/>
      <c r="E40" s="3"/>
      <c r="F40" s="5"/>
      <c r="G40" s="35" t="s">
        <v>121</v>
      </c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 t="s">
        <v>147</v>
      </c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 t="s">
        <v>154</v>
      </c>
      <c r="B43" s="3" t="s">
        <v>155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156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157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 t="s">
        <v>158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</cp:lastModifiedBy>
  <cp:lastPrinted>2008-02-13T09:21:39Z</cp:lastPrinted>
  <dcterms:created xsi:type="dcterms:W3CDTF">1998-03-11T18:30:34Z</dcterms:created>
  <dcterms:modified xsi:type="dcterms:W3CDTF">2011-09-01T21:06:12Z</dcterms:modified>
  <cp:category/>
  <cp:version/>
  <cp:contentType/>
  <cp:contentStatus/>
</cp:coreProperties>
</file>