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<sst xmlns="http://schemas.openxmlformats.org/spreadsheetml/2006/main" count="192" uniqueCount="163">
  <si>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</si>
  <si>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</si>
  <si>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</si>
  <si>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</si>
  <si>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</si>
  <si>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</si>
  <si>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</si>
  <si>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</si>
  <si>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</si>
  <si>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</si>
  <si>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</si>
  <si>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</si>
  <si>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</si>
  <si>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</si>
  <si>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</si>
  <si>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</si>
  <si>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</si>
  <si>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</si>
  <si>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</si>
  <si>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</si>
  <si>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</si>
  <si>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</si>
  <si>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</si>
  <si>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</si>
  <si>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</si>
  <si>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</si>
  <si>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</si>
  <si>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</si>
  <si>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</si>
  <si>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</si>
  <si>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</si>
  <si>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</si>
  <si>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</si>
  <si>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</si>
  <si>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</si>
  <si>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</si>
  <si>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</si>
  <si>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</si>
  <si>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</si>
  <si>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</si>
  <si>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</si>
  <si>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</si>
  <si>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</si>
  <si>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</si>
  <si>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</si>
  <si>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</si>
  <si>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</si>
  <si>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</si>
  <si>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</si>
  <si>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</si>
  <si>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</si>
  <si>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</si>
  <si>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</si>
  <si>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</si>
  <si>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</si>
  <si>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</si>
  <si>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</si>
  <si>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</si>
  <si>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</si>
  <si>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</si>
  <si>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</si>
  <si>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</si>
  <si>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</si>
  <si>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</si>
  <si>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</si>
  <si>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</si>
  <si>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</si>
  <si>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</si>
  <si>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</si>
  <si>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</si>
  <si>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</si>
  <si>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</si>
  <si>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</si>
  <si>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</si>
  <si>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</si>
  <si>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</si>
  <si>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</si>
  <si>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</si>
  <si>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</si>
  <si>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</si>
  <si>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</si>
  <si>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</si>
  <si>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</si>
  <si>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</si>
  <si>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</si>
  <si>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</si>
  <si>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</si>
  <si>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</si>
  <si>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</si>
  <si>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</si>
  <si>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</si>
  <si>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</si>
  <si>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</si>
  <si>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</si>
  <si>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</si>
  <si>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</si>
  <si>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</si>
  <si>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</si>
  <si>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</si>
  <si>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</si>
  <si>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</si>
  <si>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</si>
  <si>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</si>
  <si>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</si>
  <si>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SE2</t>
  </si>
  <si>
    <t>SW2</t>
  </si>
  <si>
    <t>SE3</t>
  </si>
  <si>
    <t>Rather breezy, but humid with a few brief glimpses of sunshine later on. Feeling warm.</t>
  </si>
  <si>
    <t>A few scattered heavy showers, but some sunshine in between with temperatures average.</t>
  </si>
  <si>
    <t>Similar with little change: a mix of sunshine and showers. Feeling warm in the sunshine.</t>
  </si>
  <si>
    <t>WSW2</t>
  </si>
  <si>
    <t>tr</t>
  </si>
  <si>
    <t>W2</t>
  </si>
  <si>
    <t>Some sunny spells, but also some showers developing, especially later on in the day.</t>
  </si>
  <si>
    <t>A mix of sunny spells and heavy showers, and these turned thundery later on in the day.</t>
  </si>
  <si>
    <t>A showery day, with some sunshine but also showers, becoming heavy and thundery.</t>
  </si>
  <si>
    <t>SE1</t>
  </si>
  <si>
    <t>NE2</t>
  </si>
  <si>
    <t>WNW1</t>
  </si>
  <si>
    <t>E2</t>
  </si>
  <si>
    <t>S3</t>
  </si>
  <si>
    <t>SSW2</t>
  </si>
  <si>
    <t>Some bright orsunny spells, especially at first. Cloudy with light showers later.</t>
  </si>
  <si>
    <t>A bright morning, but clouding over with a few light showers for a time later.</t>
  </si>
  <si>
    <t>Generally dry and bright with a good deal of sunshine. Cooler, but still warm.</t>
  </si>
  <si>
    <t>A sunny day, with patchy cloud. Very warm indeed, though cooler under more cloud later.</t>
  </si>
  <si>
    <t>warm sunny spells for the most part. Temperatures climbing nicely with light winds.</t>
  </si>
  <si>
    <t>Very light winds and some sunshine developing. Becoming warm by afternoon.</t>
  </si>
  <si>
    <t>Mostly cloudy, though with some brightness. Temperatures reasonably warm.</t>
  </si>
  <si>
    <t>E3</t>
  </si>
  <si>
    <t>S4</t>
  </si>
  <si>
    <t>SSE3</t>
  </si>
  <si>
    <t>Some sunny spells, especially at first. A few showers developing later though.</t>
  </si>
  <si>
    <t>A cloudy day with rain moving up from the south. Some heavy bursts by afternoon.</t>
  </si>
  <si>
    <t>A mix of cloud and sunny spells. Feeling humid, and turning very warm in the sunshine.</t>
  </si>
  <si>
    <t>Mostly cloudy and very humid. Brightening up with some sunshine later on.</t>
  </si>
  <si>
    <t>SW1</t>
  </si>
  <si>
    <t>Warm and sunny, after a rather damp start with some light rain. Winds light.</t>
  </si>
  <si>
    <t>Warm and humid with some sunny spells, but a lot of cloud too. A few light showers.</t>
  </si>
  <si>
    <t>A windy day with little if any sunshine, and some light rain at times. Blustery!</t>
  </si>
  <si>
    <t>SW3</t>
  </si>
  <si>
    <t>S2</t>
  </si>
  <si>
    <t>A day of sunny spells and scattered showers, some thundery in the early afternoon.</t>
  </si>
  <si>
    <t>Cloudy after a bright start, with some showery rain developing later and overnight.</t>
  </si>
  <si>
    <t>A mixture of sunny intervals and cloudier spells. Winds mostly light, but a bit cool.</t>
  </si>
  <si>
    <t>A decent day with good lengthy spells of sunshine. Breezy at times, but warm in sun.</t>
  </si>
  <si>
    <t>Light winds and sunny intervals. Dry until evening, when thundery showers set in.</t>
  </si>
  <si>
    <t>SE4</t>
  </si>
  <si>
    <t>A thoroughly wet day, especially in the morning. Feeling cool too, especially in the breeze.</t>
  </si>
  <si>
    <t>A bright day with some decent sunny spells. More cloud at times later on.</t>
  </si>
  <si>
    <t>Cloudy and rather cool with spots of rain on and off. More persistent rain for a time later.</t>
  </si>
  <si>
    <t>Dry and bright with some sunny spells. Feeling warm in the sunshine.</t>
  </si>
  <si>
    <t>NW2</t>
  </si>
  <si>
    <t>NW1</t>
  </si>
  <si>
    <t>A rather cool day with a brisk wind. Brighter and clearer later, and a cold night followed.*</t>
  </si>
  <si>
    <t>31st: min temp overnight 30-31st, 2.5C - the lowest on record for August at this station.</t>
  </si>
  <si>
    <t>A cold start, then a bright morning with sunshine. More cloud later and spots of rain.</t>
  </si>
  <si>
    <t>NOTES:</t>
  </si>
  <si>
    <t xml:space="preserve">With a mean of 16.8C this was the warmest August since 2009….just (by 0.1C). However, daytime maxima averaged 21.5C and this was the </t>
  </si>
  <si>
    <t>highest in August since 2005 (22.1C). Nights were mostly mild, though the last night of the month was very cold under clear skies and the</t>
  </si>
  <si>
    <t>coldest on the August record (2.5C). Rainfall was spot on average, although it rained on 19 days. It was also not a particularly windy month -</t>
  </si>
  <si>
    <t>the max gust of 26mph was the joint lowest on record for August.</t>
  </si>
  <si>
    <t>August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</si>
</sst>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22.1</c:v>
                </c:pt>
                <c:pt idx="1">
                  <c:v>20.4</c:v>
                </c:pt>
                <c:pt idx="2">
                  <c:v>21.1</c:v>
                </c:pt>
                <c:pt idx="3">
                  <c:v>21.7</c:v>
                </c:pt>
                <c:pt idx="4">
                  <c:v>21.1</c:v>
                </c:pt>
                <c:pt idx="5">
                  <c:v>19.1</c:v>
                </c:pt>
                <c:pt idx="6">
                  <c:v>21.2</c:v>
                </c:pt>
                <c:pt idx="7">
                  <c:v>23.9</c:v>
                </c:pt>
                <c:pt idx="8">
                  <c:v>24.6</c:v>
                </c:pt>
                <c:pt idx="9">
                  <c:v>26.6</c:v>
                </c:pt>
                <c:pt idx="10">
                  <c:v>23.5</c:v>
                </c:pt>
                <c:pt idx="11">
                  <c:v>22.6</c:v>
                </c:pt>
                <c:pt idx="12">
                  <c:v>22.8</c:v>
                </c:pt>
                <c:pt idx="13">
                  <c:v>25.1</c:v>
                </c:pt>
                <c:pt idx="14">
                  <c:v>21.4</c:v>
                </c:pt>
                <c:pt idx="15">
                  <c:v>21.7</c:v>
                </c:pt>
                <c:pt idx="16">
                  <c:v>21.2</c:v>
                </c:pt>
                <c:pt idx="17">
                  <c:v>24.2</c:v>
                </c:pt>
                <c:pt idx="18">
                  <c:v>24.4</c:v>
                </c:pt>
                <c:pt idx="19">
                  <c:v>24.1</c:v>
                </c:pt>
                <c:pt idx="20">
                  <c:v>20.8</c:v>
                </c:pt>
                <c:pt idx="21">
                  <c:v>21</c:v>
                </c:pt>
                <c:pt idx="22">
                  <c:v>19.1</c:v>
                </c:pt>
                <c:pt idx="23">
                  <c:v>19.8</c:v>
                </c:pt>
                <c:pt idx="24">
                  <c:v>22.3</c:v>
                </c:pt>
                <c:pt idx="25">
                  <c:v>20.2</c:v>
                </c:pt>
                <c:pt idx="26">
                  <c:v>18.1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13</c:v>
                </c:pt>
                <c:pt idx="1">
                  <c:v>12.8</c:v>
                </c:pt>
                <c:pt idx="2">
                  <c:v>11.1</c:v>
                </c:pt>
                <c:pt idx="3">
                  <c:v>13.4</c:v>
                </c:pt>
                <c:pt idx="4">
                  <c:v>11.2</c:v>
                </c:pt>
                <c:pt idx="5">
                  <c:v>12.5</c:v>
                </c:pt>
                <c:pt idx="6">
                  <c:v>10.1</c:v>
                </c:pt>
                <c:pt idx="7">
                  <c:v>12.9</c:v>
                </c:pt>
                <c:pt idx="8">
                  <c:v>9.8</c:v>
                </c:pt>
                <c:pt idx="9">
                  <c:v>8.8</c:v>
                </c:pt>
                <c:pt idx="10">
                  <c:v>13.5</c:v>
                </c:pt>
                <c:pt idx="11">
                  <c:v>12.3</c:v>
                </c:pt>
                <c:pt idx="12">
                  <c:v>14.6</c:v>
                </c:pt>
                <c:pt idx="13">
                  <c:v>13.7</c:v>
                </c:pt>
                <c:pt idx="14">
                  <c:v>15.3</c:v>
                </c:pt>
                <c:pt idx="15">
                  <c:v>13</c:v>
                </c:pt>
                <c:pt idx="16">
                  <c:v>16.2</c:v>
                </c:pt>
                <c:pt idx="17">
                  <c:v>15.7</c:v>
                </c:pt>
                <c:pt idx="18">
                  <c:v>14.1</c:v>
                </c:pt>
                <c:pt idx="19">
                  <c:v>12.6</c:v>
                </c:pt>
                <c:pt idx="20">
                  <c:v>11.2</c:v>
                </c:pt>
                <c:pt idx="21">
                  <c:v>11.1</c:v>
                </c:pt>
                <c:pt idx="22">
                  <c:v>11.3</c:v>
                </c:pt>
                <c:pt idx="23">
                  <c:v>12.3</c:v>
                </c:pt>
                <c:pt idx="24">
                  <c:v>14.8</c:v>
                </c:pt>
                <c:pt idx="25">
                  <c:v>12.6</c:v>
                </c:pt>
                <c:pt idx="26">
                  <c:v>10</c:v>
                </c:pt>
                <c:pt idx="27">
                  <c:v>11.4</c:v>
                </c:pt>
              </c:numCache>
            </c:numRef>
          </c:val>
          <c:smooth val="0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8227"/>
        <c:crosses val="autoZero"/>
        <c:auto val="1"/>
        <c:lblOffset val="100"/>
        <c:noMultiLvlLbl val="0"/>
      </c:catAx>
      <c:valAx>
        <c:axId val="3800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4049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3.6</c:v>
                </c:pt>
                <c:pt idx="2">
                  <c:v>0.4</c:v>
                </c:pt>
                <c:pt idx="3">
                  <c:v>5.8</c:v>
                </c:pt>
                <c:pt idx="4">
                  <c:v>8</c:v>
                </c:pt>
                <c:pt idx="5">
                  <c:v>3.5</c:v>
                </c:pt>
                <c:pt idx="6">
                  <c:v>0.3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0.9</c:v>
                </c:pt>
                <c:pt idx="12">
                  <c:v>0.5</c:v>
                </c:pt>
                <c:pt idx="13">
                  <c:v>0</c:v>
                </c:pt>
                <c:pt idx="14">
                  <c:v>11.4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0.8</c:v>
                </c:pt>
                <c:pt idx="19">
                  <c:v>0.2</c:v>
                </c:pt>
                <c:pt idx="20">
                  <c:v>8.6</c:v>
                </c:pt>
                <c:pt idx="21">
                  <c:v>0</c:v>
                </c:pt>
                <c:pt idx="22">
                  <c:v>0</c:v>
                </c:pt>
                <c:pt idx="23">
                  <c:v>3.6</c:v>
                </c:pt>
                <c:pt idx="24">
                  <c:v>4.9</c:v>
                </c:pt>
                <c:pt idx="25">
                  <c:v>0</c:v>
                </c:pt>
                <c:pt idx="26">
                  <c:v>2.2</c:v>
                </c:pt>
              </c:numCache>
            </c:numRef>
          </c:val>
        </c:ser>
        <c:axId val="6529724"/>
        <c:axId val="58767517"/>
      </c:barChart>
      <c:catAx>
        <c:axId val="6529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67517"/>
        <c:crosses val="autoZero"/>
        <c:auto val="1"/>
        <c:lblOffset val="100"/>
        <c:noMultiLvlLbl val="0"/>
      </c:catAx>
      <c:valAx>
        <c:axId val="58767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529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</c:v>
                </c:pt>
                <c:pt idx="1">
                  <c:v>6.5</c:v>
                </c:pt>
                <c:pt idx="2">
                  <c:v>4.5</c:v>
                </c:pt>
                <c:pt idx="3">
                  <c:v>5.3</c:v>
                </c:pt>
                <c:pt idx="4">
                  <c:v>4.3</c:v>
                </c:pt>
                <c:pt idx="5">
                  <c:v>4.1</c:v>
                </c:pt>
                <c:pt idx="6">
                  <c:v>4</c:v>
                </c:pt>
                <c:pt idx="7">
                  <c:v>7.3</c:v>
                </c:pt>
                <c:pt idx="8">
                  <c:v>9.8</c:v>
                </c:pt>
                <c:pt idx="9">
                  <c:v>7.7</c:v>
                </c:pt>
                <c:pt idx="10">
                  <c:v>6.2</c:v>
                </c:pt>
                <c:pt idx="11">
                  <c:v>3</c:v>
                </c:pt>
                <c:pt idx="12">
                  <c:v>4.2</c:v>
                </c:pt>
                <c:pt idx="13">
                  <c:v>7.5</c:v>
                </c:pt>
                <c:pt idx="14">
                  <c:v>0.2</c:v>
                </c:pt>
                <c:pt idx="15">
                  <c:v>6.7</c:v>
                </c:pt>
                <c:pt idx="16">
                  <c:v>0.1</c:v>
                </c:pt>
                <c:pt idx="17">
                  <c:v>3</c:v>
                </c:pt>
                <c:pt idx="18">
                  <c:v>4.9</c:v>
                </c:pt>
                <c:pt idx="19">
                  <c:v>5.2</c:v>
                </c:pt>
                <c:pt idx="20">
                  <c:v>2.3</c:v>
                </c:pt>
                <c:pt idx="21">
                  <c:v>7.4</c:v>
                </c:pt>
                <c:pt idx="22">
                  <c:v>3</c:v>
                </c:pt>
                <c:pt idx="23">
                  <c:v>3.2</c:v>
                </c:pt>
                <c:pt idx="24">
                  <c:v>3.5</c:v>
                </c:pt>
                <c:pt idx="25">
                  <c:v>3.5</c:v>
                </c:pt>
                <c:pt idx="26">
                  <c:v>0</c:v>
                </c:pt>
              </c:numCache>
            </c:numRef>
          </c:val>
        </c:ser>
        <c:axId val="59145606"/>
        <c:axId val="62548407"/>
      </c:barChart>
      <c:catAx>
        <c:axId val="5914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8407"/>
        <c:crosses val="autoZero"/>
        <c:auto val="1"/>
        <c:lblOffset val="100"/>
        <c:noMultiLvlLbl val="0"/>
      </c:catAx>
      <c:valAx>
        <c:axId val="62548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9145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13.9</c:v>
                </c:pt>
                <c:pt idx="1">
                  <c:v>11</c:v>
                </c:pt>
                <c:pt idx="2">
                  <c:v>8</c:v>
                </c:pt>
                <c:pt idx="3">
                  <c:v>11.8</c:v>
                </c:pt>
                <c:pt idx="4">
                  <c:v>9</c:v>
                </c:pt>
                <c:pt idx="5">
                  <c:v>11.2</c:v>
                </c:pt>
                <c:pt idx="6">
                  <c:v>7.9</c:v>
                </c:pt>
                <c:pt idx="7">
                  <c:v>8.7</c:v>
                </c:pt>
                <c:pt idx="8">
                  <c:v>7.1</c:v>
                </c:pt>
                <c:pt idx="9">
                  <c:v>6.6</c:v>
                </c:pt>
                <c:pt idx="10">
                  <c:v>10.2</c:v>
                </c:pt>
                <c:pt idx="11">
                  <c:v>9.8</c:v>
                </c:pt>
                <c:pt idx="12">
                  <c:v>11.9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14.6</c:v>
                </c:pt>
                <c:pt idx="17">
                  <c:v>13.3</c:v>
                </c:pt>
                <c:pt idx="18">
                  <c:v>11.3</c:v>
                </c:pt>
                <c:pt idx="19">
                  <c:v>9.9</c:v>
                </c:pt>
                <c:pt idx="20">
                  <c:v>8.7</c:v>
                </c:pt>
                <c:pt idx="21">
                  <c:v>9.1</c:v>
                </c:pt>
                <c:pt idx="22">
                  <c:v>9.2</c:v>
                </c:pt>
                <c:pt idx="23">
                  <c:v>9.3</c:v>
                </c:pt>
                <c:pt idx="24">
                  <c:v>12.4</c:v>
                </c:pt>
                <c:pt idx="25">
                  <c:v>12.6</c:v>
                </c:pt>
                <c:pt idx="26">
                  <c:v>6.8</c:v>
                </c:pt>
                <c:pt idx="27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56177"/>
        <c:crosses val="autoZero"/>
        <c:auto val="1"/>
        <c:lblOffset val="100"/>
        <c:noMultiLvlLbl val="0"/>
      </c:catAx>
      <c:valAx>
        <c:axId val="33256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6064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17.5</c:v>
                </c:pt>
                <c:pt idx="1">
                  <c:v>15.7</c:v>
                </c:pt>
                <c:pt idx="2">
                  <c:v>15</c:v>
                </c:pt>
                <c:pt idx="3">
                  <c:v>17.5</c:v>
                </c:pt>
                <c:pt idx="4">
                  <c:v>16</c:v>
                </c:pt>
                <c:pt idx="5">
                  <c:v>16.2</c:v>
                </c:pt>
                <c:pt idx="6">
                  <c:v>15</c:v>
                </c:pt>
                <c:pt idx="7">
                  <c:v>16.3</c:v>
                </c:pt>
                <c:pt idx="8">
                  <c:v>15.5</c:v>
                </c:pt>
                <c:pt idx="9">
                  <c:v>15.7</c:v>
                </c:pt>
                <c:pt idx="10">
                  <c:v>18.2</c:v>
                </c:pt>
                <c:pt idx="11">
                  <c:v>17.2</c:v>
                </c:pt>
                <c:pt idx="12">
                  <c:v>18</c:v>
                </c:pt>
                <c:pt idx="13">
                  <c:v>17.5</c:v>
                </c:pt>
                <c:pt idx="14">
                  <c:v>19</c:v>
                </c:pt>
                <c:pt idx="15">
                  <c:v>16.2</c:v>
                </c:pt>
                <c:pt idx="16">
                  <c:v>17.7</c:v>
                </c:pt>
                <c:pt idx="17">
                  <c:v>18.6</c:v>
                </c:pt>
                <c:pt idx="18">
                  <c:v>18.9</c:v>
                </c:pt>
                <c:pt idx="19">
                  <c:v>17.8</c:v>
                </c:pt>
                <c:pt idx="20">
                  <c:v>17.5</c:v>
                </c:pt>
                <c:pt idx="21">
                  <c:v>15.9</c:v>
                </c:pt>
                <c:pt idx="22">
                  <c:v>16.1</c:v>
                </c:pt>
                <c:pt idx="23">
                  <c:v>16.8</c:v>
                </c:pt>
                <c:pt idx="24">
                  <c:v>17.3</c:v>
                </c:pt>
                <c:pt idx="25">
                  <c:v>16.1</c:v>
                </c:pt>
                <c:pt idx="26">
                  <c:v>16.2</c:v>
                </c:pt>
                <c:pt idx="27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17.3</c:v>
                </c:pt>
                <c:pt idx="1">
                  <c:v>16.1</c:v>
                </c:pt>
                <c:pt idx="2">
                  <c:v>15.4</c:v>
                </c:pt>
                <c:pt idx="3">
                  <c:v>18.1</c:v>
                </c:pt>
                <c:pt idx="4">
                  <c:v>16.2</c:v>
                </c:pt>
                <c:pt idx="5">
                  <c:v>16.4</c:v>
                </c:pt>
                <c:pt idx="6">
                  <c:v>15.2</c:v>
                </c:pt>
                <c:pt idx="7">
                  <c:v>16.3</c:v>
                </c:pt>
                <c:pt idx="8">
                  <c:v>16.1</c:v>
                </c:pt>
                <c:pt idx="9">
                  <c:v>16.2</c:v>
                </c:pt>
                <c:pt idx="10">
                  <c:v>18.1</c:v>
                </c:pt>
                <c:pt idx="11">
                  <c:v>17.1</c:v>
                </c:pt>
                <c:pt idx="12">
                  <c:v>17.8</c:v>
                </c:pt>
                <c:pt idx="13">
                  <c:v>17.4</c:v>
                </c:pt>
                <c:pt idx="14">
                  <c:v>18.8</c:v>
                </c:pt>
                <c:pt idx="15">
                  <c:v>16.5</c:v>
                </c:pt>
                <c:pt idx="16">
                  <c:v>17.7</c:v>
                </c:pt>
                <c:pt idx="17">
                  <c:v>18.2</c:v>
                </c:pt>
                <c:pt idx="18">
                  <c:v>18.2</c:v>
                </c:pt>
                <c:pt idx="19">
                  <c:v>17.9</c:v>
                </c:pt>
                <c:pt idx="20">
                  <c:v>17.4</c:v>
                </c:pt>
                <c:pt idx="21">
                  <c:v>16</c:v>
                </c:pt>
                <c:pt idx="22">
                  <c:v>16</c:v>
                </c:pt>
                <c:pt idx="23">
                  <c:v>16.7</c:v>
                </c:pt>
                <c:pt idx="24">
                  <c:v>17.2</c:v>
                </c:pt>
                <c:pt idx="25">
                  <c:v>16.2</c:v>
                </c:pt>
                <c:pt idx="26">
                  <c:v>16.3</c:v>
                </c:pt>
                <c:pt idx="27">
                  <c:v>15</c:v>
                </c:pt>
              </c:numCache>
            </c:numRef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5787"/>
        <c:crosses val="autoZero"/>
        <c:auto val="1"/>
        <c:lblOffset val="100"/>
        <c:noMultiLvlLbl val="0"/>
      </c:catAx>
      <c:valAx>
        <c:axId val="939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0870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15.2</c:v>
                </c:pt>
                <c:pt idx="5">
                  <c:v>15.1</c:v>
                </c:pt>
                <c:pt idx="6">
                  <c:v>15.1</c:v>
                </c:pt>
                <c:pt idx="7">
                  <c:v>15.1</c:v>
                </c:pt>
                <c:pt idx="8">
                  <c:v>15.1</c:v>
                </c:pt>
                <c:pt idx="9">
                  <c:v>15.2</c:v>
                </c:pt>
                <c:pt idx="10">
                  <c:v>15.2</c:v>
                </c:pt>
                <c:pt idx="11">
                  <c:v>15.4</c:v>
                </c:pt>
                <c:pt idx="12">
                  <c:v>15.4</c:v>
                </c:pt>
                <c:pt idx="13">
                  <c:v>15.5</c:v>
                </c:pt>
                <c:pt idx="14">
                  <c:v>15.7</c:v>
                </c:pt>
                <c:pt idx="15">
                  <c:v>15.7</c:v>
                </c:pt>
                <c:pt idx="16">
                  <c:v>15.7</c:v>
                </c:pt>
                <c:pt idx="17">
                  <c:v>15.8</c:v>
                </c:pt>
                <c:pt idx="18">
                  <c:v>15.9</c:v>
                </c:pt>
                <c:pt idx="19">
                  <c:v>15.9</c:v>
                </c:pt>
                <c:pt idx="20">
                  <c:v>15.9</c:v>
                </c:pt>
                <c:pt idx="21">
                  <c:v>15.9</c:v>
                </c:pt>
                <c:pt idx="22">
                  <c:v>15.9</c:v>
                </c:pt>
                <c:pt idx="23">
                  <c:v>15.8</c:v>
                </c:pt>
                <c:pt idx="24">
                  <c:v>15.8</c:v>
                </c:pt>
                <c:pt idx="25">
                  <c:v>15.7</c:v>
                </c:pt>
                <c:pt idx="26">
                  <c:v>15.7</c:v>
                </c:pt>
                <c:pt idx="27">
                  <c:v>15.6</c:v>
                </c:pt>
              </c:numCache>
            </c:numRef>
          </c:val>
          <c:smooth val="0"/>
        </c:ser>
        <c:marker val="1"/>
        <c:axId val="17453220"/>
        <c:axId val="22861253"/>
      </c:lineChart>
      <c:catAx>
        <c:axId val="1745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1253"/>
        <c:crosses val="autoZero"/>
        <c:auto val="1"/>
        <c:lblOffset val="100"/>
        <c:noMultiLvlLbl val="0"/>
      </c:catAx>
      <c:valAx>
        <c:axId val="2286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7453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1007.3936296301608</c:v>
                </c:pt>
                <c:pt idx="1">
                  <c:v>1010.1519583649797</c:v>
                </c:pt>
                <c:pt idx="2">
                  <c:v>1011.1829893586977</c:v>
                </c:pt>
                <c:pt idx="3">
                  <c:v>1008.3338666490943</c:v>
                </c:pt>
                <c:pt idx="4">
                  <c:v>1007.595848540342</c:v>
                </c:pt>
                <c:pt idx="5">
                  <c:v>1007.9682534619457</c:v>
                </c:pt>
                <c:pt idx="6">
                  <c:v>1017.8409874002103</c:v>
                </c:pt>
                <c:pt idx="7">
                  <c:v>1023.8552178394062</c:v>
                </c:pt>
                <c:pt idx="8">
                  <c:v>1027.622294873395</c:v>
                </c:pt>
                <c:pt idx="9">
                  <c:v>1028.3879506693</c:v>
                </c:pt>
                <c:pt idx="10">
                  <c:v>1023.1851477630646</c:v>
                </c:pt>
                <c:pt idx="11">
                  <c:v>1013.5373995165974</c:v>
                </c:pt>
                <c:pt idx="12">
                  <c:v>1009.6752921496565</c:v>
                </c:pt>
                <c:pt idx="13">
                  <c:v>1010.6083925822694</c:v>
                </c:pt>
                <c:pt idx="14">
                  <c:v>1004.7561372410753</c:v>
                </c:pt>
                <c:pt idx="15">
                  <c:v>1011.7436586517379</c:v>
                </c:pt>
                <c:pt idx="16">
                  <c:v>1010.4098466407067</c:v>
                </c:pt>
                <c:pt idx="17">
                  <c:v>1013.2033282147646</c:v>
                </c:pt>
                <c:pt idx="18">
                  <c:v>1016.1219013690117</c:v>
                </c:pt>
                <c:pt idx="19">
                  <c:v>1019.2424169444065</c:v>
                </c:pt>
                <c:pt idx="20">
                  <c:v>1018.2499654912781</c:v>
                </c:pt>
                <c:pt idx="21">
                  <c:v>1016.2545218452216</c:v>
                </c:pt>
                <c:pt idx="22">
                  <c:v>1014.4257759705856</c:v>
                </c:pt>
                <c:pt idx="23">
                  <c:v>1005.519622774223</c:v>
                </c:pt>
                <c:pt idx="24">
                  <c:v>998.7349372624464</c:v>
                </c:pt>
                <c:pt idx="25">
                  <c:v>1015.2002535321745</c:v>
                </c:pt>
                <c:pt idx="26">
                  <c:v>1012.1201892099419</c:v>
                </c:pt>
                <c:pt idx="27">
                  <c:v>1012.4925755465301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22175"/>
        <c:crosses val="autoZero"/>
        <c:auto val="1"/>
        <c:lblOffset val="100"/>
        <c:noMultiLvlLbl val="0"/>
      </c:catAx>
      <c:valAx>
        <c:axId val="3982217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42468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15.608051873545753</c:v>
                </c:pt>
                <c:pt idx="1">
                  <c:v>13.371043031996326</c:v>
                </c:pt>
                <c:pt idx="2">
                  <c:v>13.843873871009396</c:v>
                </c:pt>
                <c:pt idx="3">
                  <c:v>13.931669599315775</c:v>
                </c:pt>
                <c:pt idx="4">
                  <c:v>14.19781920760224</c:v>
                </c:pt>
                <c:pt idx="5">
                  <c:v>13.498274539693618</c:v>
                </c:pt>
                <c:pt idx="6">
                  <c:v>12.230692665899692</c:v>
                </c:pt>
                <c:pt idx="7">
                  <c:v>14.299545333932967</c:v>
                </c:pt>
                <c:pt idx="8">
                  <c:v>13.290978828569637</c:v>
                </c:pt>
                <c:pt idx="9">
                  <c:v>14.965343572398755</c:v>
                </c:pt>
                <c:pt idx="10">
                  <c:v>13.824184646136224</c:v>
                </c:pt>
                <c:pt idx="11">
                  <c:v>15.784482561677645</c:v>
                </c:pt>
                <c:pt idx="12">
                  <c:v>16.177423964938814</c:v>
                </c:pt>
                <c:pt idx="13">
                  <c:v>16.305959855385833</c:v>
                </c:pt>
                <c:pt idx="14">
                  <c:v>17.901936108783783</c:v>
                </c:pt>
                <c:pt idx="15">
                  <c:v>15.22076361430177</c:v>
                </c:pt>
                <c:pt idx="16">
                  <c:v>18.03864891799659</c:v>
                </c:pt>
                <c:pt idx="17">
                  <c:v>17.076494568160815</c:v>
                </c:pt>
                <c:pt idx="18">
                  <c:v>17.558117805307536</c:v>
                </c:pt>
                <c:pt idx="19">
                  <c:v>16.734061071177702</c:v>
                </c:pt>
                <c:pt idx="20">
                  <c:v>15.203164536058827</c:v>
                </c:pt>
                <c:pt idx="21">
                  <c:v>13.205988460038101</c:v>
                </c:pt>
                <c:pt idx="22">
                  <c:v>14.075586469739358</c:v>
                </c:pt>
                <c:pt idx="23">
                  <c:v>14.056155785946602</c:v>
                </c:pt>
                <c:pt idx="24">
                  <c:v>16.331780956750517</c:v>
                </c:pt>
                <c:pt idx="25">
                  <c:v>12.832626286268173</c:v>
                </c:pt>
                <c:pt idx="26">
                  <c:v>13.36652782360556</c:v>
                </c:pt>
                <c:pt idx="27">
                  <c:v>13.950036078314062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0713"/>
        <c:crosses val="autoZero"/>
        <c:auto val="1"/>
        <c:lblOffset val="100"/>
        <c:noMultiLvlLbl val="0"/>
      </c:catAx>
      <c:valAx>
        <c:axId val="437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855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aac3c35-fc43-4a18-9f40-fe7da2f7d2b6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0608d38-048b-4345-93a6-33ca1adcb579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37b5fc8-ad80-43bc-a152-443d1bc6aa0f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9372f89-87d5-466f-8a2d-483fec477aa1}" type="TxLink">
            <a:rPr lang="en-US" cap="none" sz="1000" b="0" i="0" u="none" baseline="0">
              <a:latin typeface="Arial"/>
              <a:ea typeface="Arial"/>
              <a:cs typeface="Arial"/>
            </a:rPr>
            <a:t>3.0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aaf0c04-76bc-4dba-926b-773f36d09ce2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75d86fd-1e3b-4275-8c3f-b7f9fafe1f2b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4fdf6c4-708f-4f27-8c95-3dc0546b2e09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159ed8a-d507-44a2-a61e-a26c194d7b9c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8c3ee1f-469e-499d-894e-7d649f2c4088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5" sqref="R5"/>
      <selection pane="bottomLeft" activeCell="N35" sqref="N35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162</v>
      </c>
      <c r="R4" s="60">
        <v>2012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17.8</v>
      </c>
      <c r="C9" s="65">
        <v>16.5</v>
      </c>
      <c r="D9" s="65">
        <v>22.1</v>
      </c>
      <c r="E9" s="65">
        <v>13</v>
      </c>
      <c r="F9" s="66">
        <f aca="true" t="shared" si="0" ref="F9:F39">AVERAGE(D9:E9)</f>
        <v>17.55</v>
      </c>
      <c r="G9" s="67">
        <f>100*(AJ9/AH9)</f>
        <v>87.00061502023168</v>
      </c>
      <c r="H9" s="67">
        <f aca="true" t="shared" si="1" ref="H9:H39">AK9</f>
        <v>15.608051873545753</v>
      </c>
      <c r="I9" s="68">
        <v>13.9</v>
      </c>
      <c r="J9" s="66"/>
      <c r="K9" s="68">
        <v>17.5</v>
      </c>
      <c r="L9" s="65">
        <v>17.3</v>
      </c>
      <c r="M9" s="65"/>
      <c r="N9" s="65">
        <v>15.3</v>
      </c>
      <c r="O9" s="66">
        <v>15.1</v>
      </c>
      <c r="P9" s="69" t="s">
        <v>104</v>
      </c>
      <c r="Q9" s="70">
        <v>21</v>
      </c>
      <c r="R9" s="67">
        <v>3</v>
      </c>
      <c r="S9" s="67"/>
      <c r="T9" s="67" t="s">
        <v>111</v>
      </c>
      <c r="U9" s="67"/>
      <c r="V9" s="71">
        <v>8</v>
      </c>
      <c r="W9" s="64">
        <v>997.4</v>
      </c>
      <c r="X9" s="121">
        <f aca="true" t="shared" si="2" ref="X9:X39">W9+AU17</f>
        <v>1007.3936296301608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20.371240520305903</v>
      </c>
      <c r="AI9">
        <f aca="true" t="shared" si="5" ref="AI9:AI39">IF(W9&gt;=0,6.107*EXP(17.38*(C9/(239+C9))),6.107*EXP(22.44*(C9/(272.4+C9))))</f>
        <v>18.76180453991678</v>
      </c>
      <c r="AJ9">
        <f aca="true" t="shared" si="6" ref="AJ9:AJ39">IF(C9&gt;=0,AI9-(0.000799*1000*(B9-C9)),AI9-(0.00072*1000*(B9-C9)))</f>
        <v>17.72310453991678</v>
      </c>
      <c r="AK9">
        <f>239*LN(AJ9/6.107)/(17.38-LN(AJ9/6.107))</f>
        <v>15.608051873545753</v>
      </c>
      <c r="AM9">
        <f>COUNTIF(V9:V39,"&lt;1")</f>
        <v>1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2">
        <v>2</v>
      </c>
      <c r="B10" s="73">
        <v>16.9</v>
      </c>
      <c r="C10" s="74">
        <v>14.9</v>
      </c>
      <c r="D10" s="74">
        <v>20.4</v>
      </c>
      <c r="E10" s="74">
        <v>12.8</v>
      </c>
      <c r="F10" s="75">
        <f t="shared" si="0"/>
        <v>16.6</v>
      </c>
      <c r="G10" s="67">
        <f aca="true" t="shared" si="7" ref="G10:G39">100*(AJ10/AH10)</f>
        <v>79.69381222199019</v>
      </c>
      <c r="H10" s="76">
        <f t="shared" si="1"/>
        <v>13.371043031996326</v>
      </c>
      <c r="I10" s="77">
        <v>11</v>
      </c>
      <c r="J10" s="75"/>
      <c r="K10" s="77">
        <v>15.7</v>
      </c>
      <c r="L10" s="74">
        <v>16.1</v>
      </c>
      <c r="M10" s="74"/>
      <c r="N10" s="74">
        <v>15.6</v>
      </c>
      <c r="O10" s="75">
        <v>15.1</v>
      </c>
      <c r="P10" s="78" t="s">
        <v>105</v>
      </c>
      <c r="Q10" s="79">
        <v>15</v>
      </c>
      <c r="R10" s="76">
        <v>6.5</v>
      </c>
      <c r="S10" s="76"/>
      <c r="T10" s="76">
        <v>3.6</v>
      </c>
      <c r="U10" s="76"/>
      <c r="V10" s="80">
        <v>2</v>
      </c>
      <c r="W10" s="73">
        <v>1000.1</v>
      </c>
      <c r="X10" s="121">
        <f t="shared" si="2"/>
        <v>1010.1519583649797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19.24469765091116</v>
      </c>
      <c r="AI10">
        <f t="shared" si="5"/>
        <v>16.934833208606896</v>
      </c>
      <c r="AJ10">
        <f t="shared" si="6"/>
        <v>15.336833208606897</v>
      </c>
      <c r="AK10">
        <f aca="true" t="shared" si="12" ref="AK10:AK39">239*LN(AJ10/6.107)/(17.38-LN(AJ10/6.107))</f>
        <v>13.371043031996326</v>
      </c>
    </row>
    <row r="11" spans="1:37" ht="12.75">
      <c r="A11" s="63">
        <v>3</v>
      </c>
      <c r="B11" s="64">
        <v>16.3</v>
      </c>
      <c r="C11" s="65">
        <v>14.9</v>
      </c>
      <c r="D11" s="65">
        <v>21.1</v>
      </c>
      <c r="E11" s="65">
        <v>11.1</v>
      </c>
      <c r="F11" s="66">
        <f t="shared" si="0"/>
        <v>16.1</v>
      </c>
      <c r="G11" s="67">
        <f t="shared" si="7"/>
        <v>85.38069079210422</v>
      </c>
      <c r="H11" s="67">
        <f t="shared" si="1"/>
        <v>13.843873871009396</v>
      </c>
      <c r="I11" s="68">
        <v>8</v>
      </c>
      <c r="J11" s="66"/>
      <c r="K11" s="68">
        <v>15</v>
      </c>
      <c r="L11" s="65">
        <v>15.4</v>
      </c>
      <c r="M11" s="65"/>
      <c r="N11" s="65">
        <v>15.6</v>
      </c>
      <c r="O11" s="66">
        <v>15.1</v>
      </c>
      <c r="P11" s="69" t="s">
        <v>106</v>
      </c>
      <c r="Q11" s="70">
        <v>15</v>
      </c>
      <c r="R11" s="67">
        <v>4.5</v>
      </c>
      <c r="S11" s="67"/>
      <c r="T11" s="67">
        <v>0.4</v>
      </c>
      <c r="U11" s="67"/>
      <c r="V11" s="71">
        <v>4</v>
      </c>
      <c r="W11" s="64">
        <v>1001.1</v>
      </c>
      <c r="X11" s="121">
        <f t="shared" si="2"/>
        <v>1011.1829893586977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18.524367818852948</v>
      </c>
      <c r="AI11">
        <f t="shared" si="5"/>
        <v>16.934833208606896</v>
      </c>
      <c r="AJ11">
        <f t="shared" si="6"/>
        <v>15.816233208606896</v>
      </c>
      <c r="AK11">
        <f t="shared" si="12"/>
        <v>13.843873871009396</v>
      </c>
    </row>
    <row r="12" spans="1:37" ht="12.75">
      <c r="A12" s="72">
        <v>4</v>
      </c>
      <c r="B12" s="73">
        <v>16.9</v>
      </c>
      <c r="C12" s="74">
        <v>15.2</v>
      </c>
      <c r="D12" s="74">
        <v>21.7</v>
      </c>
      <c r="E12" s="74">
        <v>13.4</v>
      </c>
      <c r="F12" s="75">
        <f t="shared" si="0"/>
        <v>17.55</v>
      </c>
      <c r="G12" s="67">
        <f t="shared" si="7"/>
        <v>82.65488625196356</v>
      </c>
      <c r="H12" s="76">
        <f t="shared" si="1"/>
        <v>13.931669599315775</v>
      </c>
      <c r="I12" s="77">
        <v>11.8</v>
      </c>
      <c r="J12" s="75"/>
      <c r="K12" s="77">
        <v>17.5</v>
      </c>
      <c r="L12" s="74">
        <v>18.1</v>
      </c>
      <c r="M12" s="74"/>
      <c r="N12" s="74">
        <v>15.6</v>
      </c>
      <c r="O12" s="75">
        <v>15.1</v>
      </c>
      <c r="P12" s="78" t="s">
        <v>104</v>
      </c>
      <c r="Q12" s="79">
        <v>15</v>
      </c>
      <c r="R12" s="76">
        <v>5.3</v>
      </c>
      <c r="S12" s="76"/>
      <c r="T12" s="76">
        <v>5.8</v>
      </c>
      <c r="U12" s="76"/>
      <c r="V12" s="80">
        <v>4</v>
      </c>
      <c r="W12" s="73">
        <v>998.3</v>
      </c>
      <c r="X12" s="121">
        <f t="shared" si="2"/>
        <v>1008.3338666490943</v>
      </c>
      <c r="Y12" s="127">
        <v>0</v>
      </c>
      <c r="Z12" s="134">
        <v>0</v>
      </c>
      <c r="AA12" s="127">
        <v>1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19.24469765091116</v>
      </c>
      <c r="AI12">
        <f t="shared" si="5"/>
        <v>17.264982952894922</v>
      </c>
      <c r="AJ12">
        <f t="shared" si="6"/>
        <v>15.906682952894922</v>
      </c>
      <c r="AK12">
        <f t="shared" si="12"/>
        <v>13.931669599315775</v>
      </c>
    </row>
    <row r="13" spans="1:37" ht="12.75">
      <c r="A13" s="63">
        <v>5</v>
      </c>
      <c r="B13" s="64">
        <v>14.9</v>
      </c>
      <c r="C13" s="65">
        <v>14.5</v>
      </c>
      <c r="D13" s="65">
        <v>21.1</v>
      </c>
      <c r="E13" s="65">
        <v>11.2</v>
      </c>
      <c r="F13" s="66">
        <f t="shared" si="0"/>
        <v>16.15</v>
      </c>
      <c r="G13" s="67">
        <f t="shared" si="7"/>
        <v>95.56433112843042</v>
      </c>
      <c r="H13" s="67">
        <f t="shared" si="1"/>
        <v>14.19781920760224</v>
      </c>
      <c r="I13" s="68">
        <v>9</v>
      </c>
      <c r="J13" s="66"/>
      <c r="K13" s="68">
        <v>16</v>
      </c>
      <c r="L13" s="65">
        <v>16.2</v>
      </c>
      <c r="M13" s="65"/>
      <c r="N13" s="65">
        <v>15.6</v>
      </c>
      <c r="O13" s="66">
        <v>15.2</v>
      </c>
      <c r="P13" s="69" t="s">
        <v>105</v>
      </c>
      <c r="Q13" s="70">
        <v>17</v>
      </c>
      <c r="R13" s="67">
        <v>4.3</v>
      </c>
      <c r="S13" s="67"/>
      <c r="T13" s="67">
        <v>8</v>
      </c>
      <c r="U13" s="67"/>
      <c r="V13" s="71">
        <v>7</v>
      </c>
      <c r="W13" s="64">
        <v>997.5</v>
      </c>
      <c r="X13" s="121">
        <f t="shared" si="2"/>
        <v>1007.595848540342</v>
      </c>
      <c r="Y13" s="127">
        <v>0</v>
      </c>
      <c r="Z13" s="134">
        <v>0</v>
      </c>
      <c r="AA13" s="127">
        <v>1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16.934833208606896</v>
      </c>
      <c r="AI13">
        <f t="shared" si="5"/>
        <v>16.503260083520495</v>
      </c>
      <c r="AJ13">
        <f t="shared" si="6"/>
        <v>16.183660083520493</v>
      </c>
      <c r="AK13">
        <f t="shared" si="12"/>
        <v>14.19781920760224</v>
      </c>
    </row>
    <row r="14" spans="1:37" ht="12.75">
      <c r="A14" s="72">
        <v>6</v>
      </c>
      <c r="B14" s="73">
        <v>15.8</v>
      </c>
      <c r="C14" s="74">
        <v>14.5</v>
      </c>
      <c r="D14" s="74">
        <v>19.1</v>
      </c>
      <c r="E14" s="74">
        <v>12.5</v>
      </c>
      <c r="F14" s="75">
        <f t="shared" si="0"/>
        <v>15.8</v>
      </c>
      <c r="G14" s="67">
        <f t="shared" si="7"/>
        <v>86.19065720233621</v>
      </c>
      <c r="H14" s="76">
        <f t="shared" si="1"/>
        <v>13.498274539693618</v>
      </c>
      <c r="I14" s="77">
        <v>11.2</v>
      </c>
      <c r="J14" s="75"/>
      <c r="K14" s="77">
        <v>16.2</v>
      </c>
      <c r="L14" s="74">
        <v>16.4</v>
      </c>
      <c r="M14" s="74"/>
      <c r="N14" s="74">
        <v>15.5</v>
      </c>
      <c r="O14" s="75">
        <v>15.1</v>
      </c>
      <c r="P14" s="78" t="s">
        <v>110</v>
      </c>
      <c r="Q14" s="79">
        <v>12</v>
      </c>
      <c r="R14" s="76">
        <v>4.1</v>
      </c>
      <c r="S14" s="76"/>
      <c r="T14" s="76">
        <v>3.5</v>
      </c>
      <c r="U14" s="76"/>
      <c r="V14" s="80">
        <v>6</v>
      </c>
      <c r="W14" s="73">
        <v>997.9</v>
      </c>
      <c r="X14" s="121">
        <f t="shared" si="2"/>
        <v>1007.9682534619457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17.942269597987615</v>
      </c>
      <c r="AI14">
        <f t="shared" si="5"/>
        <v>16.503260083520495</v>
      </c>
      <c r="AJ14">
        <f t="shared" si="6"/>
        <v>15.464560083520494</v>
      </c>
      <c r="AK14">
        <f t="shared" si="12"/>
        <v>13.498274539693618</v>
      </c>
    </row>
    <row r="15" spans="1:37" ht="12.75">
      <c r="A15" s="63">
        <v>7</v>
      </c>
      <c r="B15" s="64">
        <v>13.7</v>
      </c>
      <c r="C15" s="65">
        <v>12.9</v>
      </c>
      <c r="D15" s="65">
        <v>21.2</v>
      </c>
      <c r="E15" s="65">
        <v>10.1</v>
      </c>
      <c r="F15" s="66">
        <f t="shared" si="0"/>
        <v>15.649999999999999</v>
      </c>
      <c r="G15" s="67">
        <f t="shared" si="7"/>
        <v>90.8341210561806</v>
      </c>
      <c r="H15" s="67">
        <f t="shared" si="1"/>
        <v>12.230692665899692</v>
      </c>
      <c r="I15" s="68">
        <v>7.9</v>
      </c>
      <c r="J15" s="66"/>
      <c r="K15" s="68">
        <v>15</v>
      </c>
      <c r="L15" s="65">
        <v>15.2</v>
      </c>
      <c r="M15" s="65"/>
      <c r="N15" s="65">
        <v>15.5</v>
      </c>
      <c r="O15" s="66">
        <v>15.1</v>
      </c>
      <c r="P15" s="69" t="s">
        <v>112</v>
      </c>
      <c r="Q15" s="70">
        <v>15</v>
      </c>
      <c r="R15" s="67">
        <v>4</v>
      </c>
      <c r="S15" s="67"/>
      <c r="T15" s="67">
        <v>0.3</v>
      </c>
      <c r="U15" s="67"/>
      <c r="V15" s="71">
        <v>8</v>
      </c>
      <c r="W15" s="64">
        <v>1007.6</v>
      </c>
      <c r="X15" s="121">
        <f t="shared" si="2"/>
        <v>1017.8409874002103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15.668986535529427</v>
      </c>
      <c r="AI15">
        <f t="shared" si="5"/>
        <v>14.871986197959439</v>
      </c>
      <c r="AJ15">
        <f t="shared" si="6"/>
        <v>14.23278619795944</v>
      </c>
      <c r="AK15">
        <f t="shared" si="12"/>
        <v>12.230692665899692</v>
      </c>
    </row>
    <row r="16" spans="1:37" ht="12.75">
      <c r="A16" s="72">
        <v>8</v>
      </c>
      <c r="B16" s="73">
        <v>15</v>
      </c>
      <c r="C16" s="74">
        <v>14.6</v>
      </c>
      <c r="D16" s="74">
        <v>23.9</v>
      </c>
      <c r="E16" s="74">
        <v>12.9</v>
      </c>
      <c r="F16" s="75">
        <f t="shared" si="0"/>
        <v>18.4</v>
      </c>
      <c r="G16" s="67">
        <f t="shared" si="7"/>
        <v>95.57842972912553</v>
      </c>
      <c r="H16" s="76">
        <f t="shared" si="1"/>
        <v>14.299545333932967</v>
      </c>
      <c r="I16" s="77">
        <v>8.7</v>
      </c>
      <c r="J16" s="75"/>
      <c r="K16" s="77">
        <v>16.3</v>
      </c>
      <c r="L16" s="74">
        <v>16.3</v>
      </c>
      <c r="M16" s="74"/>
      <c r="N16" s="74">
        <v>15.4</v>
      </c>
      <c r="O16" s="75">
        <v>15.1</v>
      </c>
      <c r="P16" s="78" t="s">
        <v>116</v>
      </c>
      <c r="Q16" s="79">
        <v>9</v>
      </c>
      <c r="R16" s="76">
        <v>7.3</v>
      </c>
      <c r="S16" s="76"/>
      <c r="T16" s="76">
        <v>0</v>
      </c>
      <c r="U16" s="76"/>
      <c r="V16" s="80">
        <v>7</v>
      </c>
      <c r="W16" s="73">
        <v>1013.6</v>
      </c>
      <c r="X16" s="121">
        <f t="shared" si="2"/>
        <v>1023.8552178394062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17.04426199146042</v>
      </c>
      <c r="AI16">
        <f t="shared" si="5"/>
        <v>16.61023797035605</v>
      </c>
      <c r="AJ16">
        <f t="shared" si="6"/>
        <v>16.290637970356048</v>
      </c>
      <c r="AK16">
        <f t="shared" si="12"/>
        <v>14.299545333932967</v>
      </c>
    </row>
    <row r="17" spans="1:47" ht="12.75">
      <c r="A17" s="63">
        <v>9</v>
      </c>
      <c r="B17" s="64">
        <v>17</v>
      </c>
      <c r="C17" s="65">
        <v>14.9</v>
      </c>
      <c r="D17" s="65">
        <v>24.6</v>
      </c>
      <c r="E17" s="65">
        <v>9.8</v>
      </c>
      <c r="F17" s="66">
        <f t="shared" si="0"/>
        <v>17.200000000000003</v>
      </c>
      <c r="G17" s="67">
        <f t="shared" si="7"/>
        <v>78.77754096572491</v>
      </c>
      <c r="H17" s="67">
        <f t="shared" si="1"/>
        <v>13.290978828569637</v>
      </c>
      <c r="I17" s="68">
        <v>7.1</v>
      </c>
      <c r="J17" s="66"/>
      <c r="K17" s="68">
        <v>15.5</v>
      </c>
      <c r="L17" s="65">
        <v>16.1</v>
      </c>
      <c r="M17" s="65"/>
      <c r="N17" s="65">
        <v>15.6</v>
      </c>
      <c r="O17" s="66">
        <v>15.1</v>
      </c>
      <c r="P17" s="69" t="s">
        <v>118</v>
      </c>
      <c r="Q17" s="70">
        <v>10</v>
      </c>
      <c r="R17" s="67">
        <v>9.8</v>
      </c>
      <c r="S17" s="67"/>
      <c r="T17" s="67">
        <v>0</v>
      </c>
      <c r="U17" s="67"/>
      <c r="V17" s="71">
        <v>2</v>
      </c>
      <c r="W17" s="64">
        <v>1017.4</v>
      </c>
      <c r="X17" s="121">
        <f t="shared" si="2"/>
        <v>1027.622294873395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9</v>
      </c>
      <c r="AH17">
        <f t="shared" si="11"/>
        <v>19.367110246872254</v>
      </c>
      <c r="AI17">
        <f t="shared" si="5"/>
        <v>16.934833208606896</v>
      </c>
      <c r="AJ17">
        <f t="shared" si="6"/>
        <v>15.256933208606897</v>
      </c>
      <c r="AK17">
        <f t="shared" si="12"/>
        <v>13.290978828569637</v>
      </c>
      <c r="AU17">
        <f aca="true" t="shared" si="13" ref="AU17:AU47">W9*(10^(85/(18429.1+(67.53*B9)+(0.003*31)))-1)</f>
        <v>9.993629630160887</v>
      </c>
    </row>
    <row r="18" spans="1:47" ht="12.75">
      <c r="A18" s="72">
        <v>10</v>
      </c>
      <c r="B18" s="73">
        <v>18.2</v>
      </c>
      <c r="C18" s="74">
        <v>16.3</v>
      </c>
      <c r="D18" s="74">
        <v>26.6</v>
      </c>
      <c r="E18" s="74">
        <v>8.8</v>
      </c>
      <c r="F18" s="75">
        <f t="shared" si="0"/>
        <v>17.700000000000003</v>
      </c>
      <c r="G18" s="67">
        <f t="shared" si="7"/>
        <v>81.40787591771998</v>
      </c>
      <c r="H18" s="76">
        <f t="shared" si="1"/>
        <v>14.965343572398755</v>
      </c>
      <c r="I18" s="77">
        <v>6.6</v>
      </c>
      <c r="J18" s="75"/>
      <c r="K18" s="77">
        <v>15.7</v>
      </c>
      <c r="L18" s="74">
        <v>16.2</v>
      </c>
      <c r="M18" s="74"/>
      <c r="N18" s="74">
        <v>15.7</v>
      </c>
      <c r="O18" s="75">
        <v>15.2</v>
      </c>
      <c r="P18" s="78" t="s">
        <v>117</v>
      </c>
      <c r="Q18" s="79">
        <v>12</v>
      </c>
      <c r="R18" s="76">
        <v>7.7</v>
      </c>
      <c r="S18" s="76"/>
      <c r="T18" s="76">
        <v>0</v>
      </c>
      <c r="U18" s="76"/>
      <c r="V18" s="80">
        <v>0</v>
      </c>
      <c r="W18" s="73">
        <v>1018.2</v>
      </c>
      <c r="X18" s="121">
        <f t="shared" si="2"/>
        <v>1028.3879506693</v>
      </c>
      <c r="Y18" s="127">
        <v>0</v>
      </c>
      <c r="Z18" s="134">
        <v>0</v>
      </c>
      <c r="AA18" s="127">
        <v>0</v>
      </c>
      <c r="AB18">
        <f t="shared" si="8"/>
        <v>10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20.890199660830618</v>
      </c>
      <c r="AI18">
        <f t="shared" si="5"/>
        <v>18.524367818852948</v>
      </c>
      <c r="AJ18">
        <f t="shared" si="6"/>
        <v>17.006267818852947</v>
      </c>
      <c r="AK18">
        <f t="shared" si="12"/>
        <v>14.965343572398755</v>
      </c>
      <c r="AU18">
        <f t="shared" si="13"/>
        <v>10.051958364979628</v>
      </c>
    </row>
    <row r="19" spans="1:47" ht="12.75">
      <c r="A19" s="63">
        <v>11</v>
      </c>
      <c r="B19" s="64">
        <v>16.8</v>
      </c>
      <c r="C19" s="65">
        <v>15.1</v>
      </c>
      <c r="D19" s="65">
        <v>23.5</v>
      </c>
      <c r="E19" s="65">
        <v>13.5</v>
      </c>
      <c r="F19" s="66">
        <f t="shared" si="0"/>
        <v>18.5</v>
      </c>
      <c r="G19" s="67">
        <f t="shared" si="7"/>
        <v>82.60231483139836</v>
      </c>
      <c r="H19" s="67">
        <f t="shared" si="1"/>
        <v>13.824184646136224</v>
      </c>
      <c r="I19" s="68">
        <v>10.2</v>
      </c>
      <c r="J19" s="66"/>
      <c r="K19" s="68">
        <v>18.2</v>
      </c>
      <c r="L19" s="65">
        <v>18.1</v>
      </c>
      <c r="M19" s="65"/>
      <c r="N19" s="65">
        <v>15.9</v>
      </c>
      <c r="O19" s="66">
        <v>15.2</v>
      </c>
      <c r="P19" s="69" t="s">
        <v>119</v>
      </c>
      <c r="Q19" s="70">
        <v>16</v>
      </c>
      <c r="R19" s="67">
        <v>6.2</v>
      </c>
      <c r="S19" s="67"/>
      <c r="T19" s="67">
        <v>0</v>
      </c>
      <c r="U19" s="67"/>
      <c r="V19" s="71">
        <v>8</v>
      </c>
      <c r="W19" s="64">
        <v>1013</v>
      </c>
      <c r="X19" s="121">
        <f t="shared" si="2"/>
        <v>1023.1851477630646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19.122963978070903</v>
      </c>
      <c r="AI19">
        <f t="shared" si="5"/>
        <v>17.154310910261028</v>
      </c>
      <c r="AJ19">
        <f t="shared" si="6"/>
        <v>15.796010910261026</v>
      </c>
      <c r="AK19">
        <f t="shared" si="12"/>
        <v>13.824184646136224</v>
      </c>
      <c r="AU19">
        <f t="shared" si="13"/>
        <v>10.082989358697652</v>
      </c>
    </row>
    <row r="20" spans="1:47" ht="12.75">
      <c r="A20" s="72">
        <v>12</v>
      </c>
      <c r="B20" s="73">
        <v>18.3</v>
      </c>
      <c r="C20" s="74">
        <v>16.8</v>
      </c>
      <c r="D20" s="74">
        <v>22.6</v>
      </c>
      <c r="E20" s="74">
        <v>12.3</v>
      </c>
      <c r="F20" s="75">
        <f t="shared" si="0"/>
        <v>17.450000000000003</v>
      </c>
      <c r="G20" s="67">
        <f t="shared" si="7"/>
        <v>85.26633877298178</v>
      </c>
      <c r="H20" s="76">
        <f t="shared" si="1"/>
        <v>15.784482561677645</v>
      </c>
      <c r="I20" s="77">
        <v>9.8</v>
      </c>
      <c r="J20" s="75"/>
      <c r="K20" s="77">
        <v>17.2</v>
      </c>
      <c r="L20" s="74">
        <v>17.1</v>
      </c>
      <c r="M20" s="74"/>
      <c r="N20" s="74">
        <v>16</v>
      </c>
      <c r="O20" s="75">
        <v>15.4</v>
      </c>
      <c r="P20" s="78" t="s">
        <v>119</v>
      </c>
      <c r="Q20" s="79">
        <v>12</v>
      </c>
      <c r="R20" s="76">
        <v>3</v>
      </c>
      <c r="S20" s="76"/>
      <c r="T20" s="76">
        <v>0.9</v>
      </c>
      <c r="U20" s="76"/>
      <c r="V20" s="80">
        <v>7</v>
      </c>
      <c r="W20" s="73">
        <v>1003.5</v>
      </c>
      <c r="X20" s="121">
        <f t="shared" si="2"/>
        <v>1013.5373995165974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21.021735231055334</v>
      </c>
      <c r="AI20">
        <f t="shared" si="5"/>
        <v>19.122963978070903</v>
      </c>
      <c r="AJ20">
        <f t="shared" si="6"/>
        <v>17.924463978070904</v>
      </c>
      <c r="AK20">
        <f t="shared" si="12"/>
        <v>15.784482561677645</v>
      </c>
      <c r="AU20">
        <f t="shared" si="13"/>
        <v>10.033866649094252</v>
      </c>
    </row>
    <row r="21" spans="1:47" ht="12.75">
      <c r="A21" s="63">
        <v>13</v>
      </c>
      <c r="B21" s="64">
        <v>19</v>
      </c>
      <c r="C21" s="65">
        <v>17.3</v>
      </c>
      <c r="D21" s="65">
        <v>22.8</v>
      </c>
      <c r="E21" s="65">
        <v>14.6</v>
      </c>
      <c r="F21" s="66">
        <f t="shared" si="0"/>
        <v>18.7</v>
      </c>
      <c r="G21" s="67">
        <f t="shared" si="7"/>
        <v>83.68699043257746</v>
      </c>
      <c r="H21" s="67">
        <f t="shared" si="1"/>
        <v>16.177423964938814</v>
      </c>
      <c r="I21" s="68">
        <v>11.9</v>
      </c>
      <c r="J21" s="66"/>
      <c r="K21" s="68">
        <v>18</v>
      </c>
      <c r="L21" s="65">
        <v>17.8</v>
      </c>
      <c r="M21" s="65"/>
      <c r="N21" s="65">
        <v>16</v>
      </c>
      <c r="O21" s="66">
        <v>15.4</v>
      </c>
      <c r="P21" s="69" t="s">
        <v>120</v>
      </c>
      <c r="Q21" s="70">
        <v>20</v>
      </c>
      <c r="R21" s="67">
        <v>4.2</v>
      </c>
      <c r="S21" s="67"/>
      <c r="T21" s="67">
        <v>0.5</v>
      </c>
      <c r="U21" s="67"/>
      <c r="V21" s="71">
        <v>7</v>
      </c>
      <c r="W21" s="64">
        <v>999.7</v>
      </c>
      <c r="X21" s="121">
        <f t="shared" si="2"/>
        <v>1009.6752921496565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21.962976181766184</v>
      </c>
      <c r="AI21">
        <f t="shared" si="5"/>
        <v>19.73845377594393</v>
      </c>
      <c r="AJ21">
        <f t="shared" si="6"/>
        <v>18.38015377594393</v>
      </c>
      <c r="AK21">
        <f t="shared" si="12"/>
        <v>16.177423964938814</v>
      </c>
      <c r="AU21">
        <f t="shared" si="13"/>
        <v>10.095848540342029</v>
      </c>
    </row>
    <row r="22" spans="1:47" ht="12.75">
      <c r="A22" s="72">
        <v>14</v>
      </c>
      <c r="B22" s="73">
        <v>18.3</v>
      </c>
      <c r="C22" s="74">
        <v>17.1</v>
      </c>
      <c r="D22" s="74">
        <v>25.1</v>
      </c>
      <c r="E22" s="74">
        <v>13.7</v>
      </c>
      <c r="F22" s="75">
        <f t="shared" si="0"/>
        <v>19.4</v>
      </c>
      <c r="G22" s="67">
        <f t="shared" si="7"/>
        <v>88.15354572966687</v>
      </c>
      <c r="H22" s="76">
        <f t="shared" si="1"/>
        <v>16.305959855385833</v>
      </c>
      <c r="I22" s="77">
        <v>10</v>
      </c>
      <c r="J22" s="75"/>
      <c r="K22" s="77">
        <v>17.5</v>
      </c>
      <c r="L22" s="74">
        <v>17.4</v>
      </c>
      <c r="M22" s="74"/>
      <c r="N22" s="74">
        <v>16.1</v>
      </c>
      <c r="O22" s="75">
        <v>15.5</v>
      </c>
      <c r="P22" s="78" t="s">
        <v>121</v>
      </c>
      <c r="Q22" s="79">
        <v>14</v>
      </c>
      <c r="R22" s="76">
        <v>7.5</v>
      </c>
      <c r="S22" s="76"/>
      <c r="T22" s="76">
        <v>0</v>
      </c>
      <c r="U22" s="76"/>
      <c r="V22" s="80">
        <v>4</v>
      </c>
      <c r="W22" s="73">
        <v>1000.6</v>
      </c>
      <c r="X22" s="121">
        <f t="shared" si="2"/>
        <v>1010.6083925822694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21.021735231055334</v>
      </c>
      <c r="AI22">
        <f t="shared" si="5"/>
        <v>19.490204980077856</v>
      </c>
      <c r="AJ22">
        <f t="shared" si="6"/>
        <v>18.531404980077856</v>
      </c>
      <c r="AK22">
        <f t="shared" si="12"/>
        <v>16.305959855385833</v>
      </c>
      <c r="AU22">
        <f t="shared" si="13"/>
        <v>10.068253461945687</v>
      </c>
    </row>
    <row r="23" spans="1:47" ht="12.75">
      <c r="A23" s="63">
        <v>15</v>
      </c>
      <c r="B23" s="64">
        <v>21.1</v>
      </c>
      <c r="C23" s="65">
        <v>19.1</v>
      </c>
      <c r="D23" s="65">
        <v>21.4</v>
      </c>
      <c r="E23" s="65">
        <v>15.3</v>
      </c>
      <c r="F23" s="66">
        <f t="shared" si="0"/>
        <v>18.35</v>
      </c>
      <c r="G23" s="67">
        <f t="shared" si="7"/>
        <v>81.97098049610375</v>
      </c>
      <c r="H23" s="67">
        <f t="shared" si="1"/>
        <v>17.901936108783783</v>
      </c>
      <c r="I23" s="68">
        <v>12</v>
      </c>
      <c r="J23" s="66"/>
      <c r="K23" s="68">
        <v>19</v>
      </c>
      <c r="L23" s="65">
        <v>18.8</v>
      </c>
      <c r="M23" s="65"/>
      <c r="N23" s="65">
        <v>16.4</v>
      </c>
      <c r="O23" s="66">
        <v>15.7</v>
      </c>
      <c r="P23" s="69" t="s">
        <v>129</v>
      </c>
      <c r="Q23" s="70">
        <v>20</v>
      </c>
      <c r="R23" s="67">
        <v>0.2</v>
      </c>
      <c r="S23" s="67"/>
      <c r="T23" s="67">
        <v>11.4</v>
      </c>
      <c r="U23" s="67"/>
      <c r="V23" s="71">
        <v>8</v>
      </c>
      <c r="W23" s="64">
        <v>994.9</v>
      </c>
      <c r="X23" s="121">
        <f t="shared" si="2"/>
        <v>1004.7561372410753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15</v>
      </c>
      <c r="AF23">
        <f t="shared" si="4"/>
        <v>0</v>
      </c>
      <c r="AH23">
        <f t="shared" si="11"/>
        <v>25.011787824305845</v>
      </c>
      <c r="AI23">
        <f t="shared" si="5"/>
        <v>22.100407719188595</v>
      </c>
      <c r="AJ23">
        <f t="shared" si="6"/>
        <v>20.502407719188597</v>
      </c>
      <c r="AK23">
        <f t="shared" si="12"/>
        <v>17.901936108783783</v>
      </c>
      <c r="AU23">
        <f t="shared" si="13"/>
        <v>10.240987400210358</v>
      </c>
    </row>
    <row r="24" spans="1:47" ht="12.75">
      <c r="A24" s="72">
        <v>16</v>
      </c>
      <c r="B24" s="73">
        <v>17.6</v>
      </c>
      <c r="C24" s="74">
        <v>16.2</v>
      </c>
      <c r="D24" s="74">
        <v>21.7</v>
      </c>
      <c r="E24" s="74">
        <v>13</v>
      </c>
      <c r="F24" s="75">
        <f t="shared" si="0"/>
        <v>17.35</v>
      </c>
      <c r="G24" s="67">
        <f t="shared" si="7"/>
        <v>85.94163945980748</v>
      </c>
      <c r="H24" s="76">
        <f t="shared" si="1"/>
        <v>15.22076361430177</v>
      </c>
      <c r="I24" s="77">
        <v>10</v>
      </c>
      <c r="J24" s="75"/>
      <c r="K24" s="77">
        <v>16.2</v>
      </c>
      <c r="L24" s="74">
        <v>16.5</v>
      </c>
      <c r="M24" s="74"/>
      <c r="N24" s="74">
        <v>16.3</v>
      </c>
      <c r="O24" s="75">
        <v>15.7</v>
      </c>
      <c r="P24" s="78" t="s">
        <v>130</v>
      </c>
      <c r="Q24" s="79">
        <v>20</v>
      </c>
      <c r="R24" s="76">
        <v>6.7</v>
      </c>
      <c r="S24" s="76"/>
      <c r="T24" s="76">
        <v>0.5</v>
      </c>
      <c r="U24" s="76"/>
      <c r="V24" s="80">
        <v>4</v>
      </c>
      <c r="W24" s="73">
        <v>1001.7</v>
      </c>
      <c r="X24" s="121">
        <f t="shared" si="2"/>
        <v>1011.7436586517379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20.116024057681578</v>
      </c>
      <c r="AI24">
        <f t="shared" si="5"/>
        <v>18.406640869300837</v>
      </c>
      <c r="AJ24">
        <f t="shared" si="6"/>
        <v>17.288040869300836</v>
      </c>
      <c r="AK24">
        <f t="shared" si="12"/>
        <v>15.22076361430177</v>
      </c>
      <c r="AU24">
        <f t="shared" si="13"/>
        <v>10.255217839406237</v>
      </c>
    </row>
    <row r="25" spans="1:47" ht="12.75">
      <c r="A25" s="63">
        <v>17</v>
      </c>
      <c r="B25" s="64">
        <v>18.2</v>
      </c>
      <c r="C25" s="65">
        <v>18.1</v>
      </c>
      <c r="D25" s="65">
        <v>21.2</v>
      </c>
      <c r="E25" s="65">
        <v>16.2</v>
      </c>
      <c r="F25" s="66">
        <f t="shared" si="0"/>
        <v>18.7</v>
      </c>
      <c r="G25" s="67">
        <f t="shared" si="7"/>
        <v>98.99132654208798</v>
      </c>
      <c r="H25" s="67">
        <f t="shared" si="1"/>
        <v>18.03864891799659</v>
      </c>
      <c r="I25" s="68">
        <v>14.6</v>
      </c>
      <c r="J25" s="66"/>
      <c r="K25" s="68">
        <v>17.7</v>
      </c>
      <c r="L25" s="65">
        <v>17.7</v>
      </c>
      <c r="M25" s="65"/>
      <c r="N25" s="65">
        <v>16.2</v>
      </c>
      <c r="O25" s="66">
        <v>15.7</v>
      </c>
      <c r="P25" s="69" t="s">
        <v>131</v>
      </c>
      <c r="Q25" s="70">
        <v>25</v>
      </c>
      <c r="R25" s="67">
        <v>0.1</v>
      </c>
      <c r="S25" s="67"/>
      <c r="T25" s="67">
        <v>1</v>
      </c>
      <c r="U25" s="67"/>
      <c r="V25" s="71">
        <v>8</v>
      </c>
      <c r="W25" s="64">
        <v>1000.4</v>
      </c>
      <c r="X25" s="121">
        <f t="shared" si="2"/>
        <v>1010.4098466407067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20.890199660830618</v>
      </c>
      <c r="AI25">
        <f t="shared" si="5"/>
        <v>20.75938576154699</v>
      </c>
      <c r="AJ25">
        <f t="shared" si="6"/>
        <v>20.679485761546992</v>
      </c>
      <c r="AK25">
        <f t="shared" si="12"/>
        <v>18.03864891799659</v>
      </c>
      <c r="AU25">
        <f t="shared" si="13"/>
        <v>10.222294873395011</v>
      </c>
    </row>
    <row r="26" spans="1:47" ht="12.75">
      <c r="A26" s="72">
        <v>18</v>
      </c>
      <c r="B26" s="73">
        <v>19.2</v>
      </c>
      <c r="C26" s="74">
        <v>17.9</v>
      </c>
      <c r="D26" s="74">
        <v>24.2</v>
      </c>
      <c r="E26" s="74">
        <v>15.7</v>
      </c>
      <c r="F26" s="75">
        <f t="shared" si="0"/>
        <v>19.95</v>
      </c>
      <c r="G26" s="67">
        <f t="shared" si="7"/>
        <v>87.51097973011062</v>
      </c>
      <c r="H26" s="76">
        <f t="shared" si="1"/>
        <v>17.076494568160815</v>
      </c>
      <c r="I26" s="77">
        <v>13.3</v>
      </c>
      <c r="J26" s="75"/>
      <c r="K26" s="77">
        <v>18.6</v>
      </c>
      <c r="L26" s="74">
        <v>18.2</v>
      </c>
      <c r="M26" s="74"/>
      <c r="N26" s="74">
        <v>16.3</v>
      </c>
      <c r="O26" s="75">
        <v>15.8</v>
      </c>
      <c r="P26" s="78" t="s">
        <v>105</v>
      </c>
      <c r="Q26" s="79">
        <v>10</v>
      </c>
      <c r="R26" s="76">
        <v>3</v>
      </c>
      <c r="S26" s="76"/>
      <c r="T26" s="76" t="s">
        <v>111</v>
      </c>
      <c r="U26" s="76"/>
      <c r="V26" s="80">
        <v>8</v>
      </c>
      <c r="W26" s="73">
        <v>1003.2</v>
      </c>
      <c r="X26" s="121">
        <f t="shared" si="2"/>
        <v>1013.2033282147646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22.238591769412757</v>
      </c>
      <c r="AI26">
        <f t="shared" si="5"/>
        <v>20.49990953559285</v>
      </c>
      <c r="AJ26">
        <f t="shared" si="6"/>
        <v>19.461209535592847</v>
      </c>
      <c r="AK26">
        <f t="shared" si="12"/>
        <v>17.076494568160815</v>
      </c>
      <c r="AU26">
        <f t="shared" si="13"/>
        <v>10.187950669299905</v>
      </c>
    </row>
    <row r="27" spans="1:47" ht="12.75">
      <c r="A27" s="63">
        <v>19</v>
      </c>
      <c r="B27" s="64">
        <v>19.5</v>
      </c>
      <c r="C27" s="65">
        <v>18.3</v>
      </c>
      <c r="D27" s="65">
        <v>24.4</v>
      </c>
      <c r="E27" s="65">
        <v>14.1</v>
      </c>
      <c r="F27" s="66">
        <f t="shared" si="0"/>
        <v>19.25</v>
      </c>
      <c r="G27" s="67">
        <f t="shared" si="7"/>
        <v>88.54800163905232</v>
      </c>
      <c r="H27" s="67">
        <f t="shared" si="1"/>
        <v>17.558117805307536</v>
      </c>
      <c r="I27" s="68">
        <v>11.3</v>
      </c>
      <c r="J27" s="66"/>
      <c r="K27" s="68">
        <v>18.9</v>
      </c>
      <c r="L27" s="65">
        <v>18.2</v>
      </c>
      <c r="M27" s="65"/>
      <c r="N27" s="65">
        <v>16.4</v>
      </c>
      <c r="O27" s="66">
        <v>15.9</v>
      </c>
      <c r="P27" s="69" t="s">
        <v>117</v>
      </c>
      <c r="Q27" s="70">
        <v>11</v>
      </c>
      <c r="R27" s="67">
        <v>4.9</v>
      </c>
      <c r="S27" s="67"/>
      <c r="T27" s="67">
        <v>0.8</v>
      </c>
      <c r="U27" s="67"/>
      <c r="V27" s="71">
        <v>4</v>
      </c>
      <c r="W27" s="64">
        <v>1006.1</v>
      </c>
      <c r="X27" s="121">
        <f t="shared" si="2"/>
        <v>1016.1219013690117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22.65769397353286</v>
      </c>
      <c r="AI27">
        <f t="shared" si="5"/>
        <v>21.021735231055334</v>
      </c>
      <c r="AJ27">
        <f t="shared" si="6"/>
        <v>20.062935231055334</v>
      </c>
      <c r="AK27">
        <f t="shared" si="12"/>
        <v>17.558117805307536</v>
      </c>
      <c r="AU27">
        <f t="shared" si="13"/>
        <v>10.185147763064649</v>
      </c>
    </row>
    <row r="28" spans="1:47" ht="12.75">
      <c r="A28" s="72">
        <v>20</v>
      </c>
      <c r="B28" s="73">
        <v>16.9</v>
      </c>
      <c r="C28" s="74">
        <v>16.8</v>
      </c>
      <c r="D28" s="74">
        <v>24.1</v>
      </c>
      <c r="E28" s="74">
        <v>12.6</v>
      </c>
      <c r="F28" s="75">
        <f t="shared" si="0"/>
        <v>18.35</v>
      </c>
      <c r="G28" s="67">
        <f t="shared" si="7"/>
        <v>98.95226375338399</v>
      </c>
      <c r="H28" s="76">
        <f t="shared" si="1"/>
        <v>16.734061071177702</v>
      </c>
      <c r="I28" s="77">
        <v>9.9</v>
      </c>
      <c r="J28" s="75"/>
      <c r="K28" s="77">
        <v>17.8</v>
      </c>
      <c r="L28" s="74">
        <v>17.9</v>
      </c>
      <c r="M28" s="74"/>
      <c r="N28" s="74">
        <v>16.6</v>
      </c>
      <c r="O28" s="75">
        <v>15.9</v>
      </c>
      <c r="P28" s="78" t="s">
        <v>136</v>
      </c>
      <c r="Q28" s="79">
        <v>13</v>
      </c>
      <c r="R28" s="76">
        <v>5.2</v>
      </c>
      <c r="S28" s="76"/>
      <c r="T28" s="76">
        <v>0.2</v>
      </c>
      <c r="U28" s="76"/>
      <c r="V28" s="80">
        <v>8</v>
      </c>
      <c r="W28" s="73">
        <v>1009.1</v>
      </c>
      <c r="X28" s="121">
        <f t="shared" si="2"/>
        <v>1019.2424169444065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19.24469765091116</v>
      </c>
      <c r="AI28">
        <f t="shared" si="5"/>
        <v>19.122963978070903</v>
      </c>
      <c r="AJ28">
        <f t="shared" si="6"/>
        <v>19.043063978070904</v>
      </c>
      <c r="AK28">
        <f t="shared" si="12"/>
        <v>16.734061071177702</v>
      </c>
      <c r="AU28">
        <f t="shared" si="13"/>
        <v>10.037399516597368</v>
      </c>
    </row>
    <row r="29" spans="1:47" ht="12.75">
      <c r="A29" s="63">
        <v>21</v>
      </c>
      <c r="B29" s="64">
        <v>16.4</v>
      </c>
      <c r="C29" s="65">
        <v>15.7</v>
      </c>
      <c r="D29" s="65">
        <v>20.8</v>
      </c>
      <c r="E29" s="65">
        <v>11.2</v>
      </c>
      <c r="F29" s="66">
        <f t="shared" si="0"/>
        <v>16</v>
      </c>
      <c r="G29" s="67">
        <f t="shared" si="7"/>
        <v>92.62845393486776</v>
      </c>
      <c r="H29" s="67">
        <f t="shared" si="1"/>
        <v>15.203164536058827</v>
      </c>
      <c r="I29" s="68">
        <v>8.7</v>
      </c>
      <c r="J29" s="66"/>
      <c r="K29" s="68">
        <v>17.5</v>
      </c>
      <c r="L29" s="65">
        <v>17.4</v>
      </c>
      <c r="M29" s="65"/>
      <c r="N29" s="65">
        <v>16.5</v>
      </c>
      <c r="O29" s="66">
        <v>15.9</v>
      </c>
      <c r="P29" s="69" t="s">
        <v>136</v>
      </c>
      <c r="Q29" s="70">
        <v>16</v>
      </c>
      <c r="R29" s="67">
        <v>2.3</v>
      </c>
      <c r="S29" s="67"/>
      <c r="T29" s="67">
        <v>8.6</v>
      </c>
      <c r="U29" s="67"/>
      <c r="V29" s="71">
        <v>8</v>
      </c>
      <c r="W29" s="64">
        <v>1008.1</v>
      </c>
      <c r="X29" s="121">
        <f t="shared" si="2"/>
        <v>1018.2499654912781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18.642754661927654</v>
      </c>
      <c r="AI29">
        <f t="shared" si="5"/>
        <v>17.82779541421407</v>
      </c>
      <c r="AJ29">
        <f t="shared" si="6"/>
        <v>17.26849541421407</v>
      </c>
      <c r="AK29">
        <f t="shared" si="12"/>
        <v>15.203164536058827</v>
      </c>
      <c r="AU29">
        <f t="shared" si="13"/>
        <v>9.975292149656369</v>
      </c>
    </row>
    <row r="30" spans="1:47" ht="12.75">
      <c r="A30" s="72">
        <v>22</v>
      </c>
      <c r="B30" s="73">
        <v>15.7</v>
      </c>
      <c r="C30" s="74">
        <v>14.3</v>
      </c>
      <c r="D30" s="74">
        <v>21</v>
      </c>
      <c r="E30" s="74">
        <v>11.1</v>
      </c>
      <c r="F30" s="75">
        <f t="shared" si="0"/>
        <v>16.05</v>
      </c>
      <c r="G30" s="67">
        <f t="shared" si="7"/>
        <v>85.10596597662145</v>
      </c>
      <c r="H30" s="76">
        <f t="shared" si="1"/>
        <v>13.205988460038101</v>
      </c>
      <c r="I30" s="77">
        <v>9.1</v>
      </c>
      <c r="J30" s="75"/>
      <c r="K30" s="77">
        <v>15.9</v>
      </c>
      <c r="L30" s="74">
        <v>16</v>
      </c>
      <c r="M30" s="74"/>
      <c r="N30" s="74">
        <v>16.3</v>
      </c>
      <c r="O30" s="75">
        <v>15.9</v>
      </c>
      <c r="P30" s="78" t="s">
        <v>140</v>
      </c>
      <c r="Q30" s="79">
        <v>14</v>
      </c>
      <c r="R30" s="76">
        <v>7.4</v>
      </c>
      <c r="S30" s="76"/>
      <c r="T30" s="76">
        <v>0</v>
      </c>
      <c r="U30" s="76"/>
      <c r="V30" s="80">
        <v>8</v>
      </c>
      <c r="W30" s="73">
        <v>1006.1</v>
      </c>
      <c r="X30" s="121">
        <f t="shared" si="2"/>
        <v>1016.2545218452216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17.82779541421407</v>
      </c>
      <c r="AI30">
        <f t="shared" si="5"/>
        <v>16.291117499602702</v>
      </c>
      <c r="AJ30">
        <f t="shared" si="6"/>
        <v>15.172517499602703</v>
      </c>
      <c r="AK30">
        <f t="shared" si="12"/>
        <v>13.205988460038101</v>
      </c>
      <c r="AU30">
        <f t="shared" si="13"/>
        <v>10.008392582269385</v>
      </c>
    </row>
    <row r="31" spans="1:47" ht="12.75">
      <c r="A31" s="63">
        <v>23</v>
      </c>
      <c r="B31" s="64">
        <v>16</v>
      </c>
      <c r="C31" s="65">
        <v>14.9</v>
      </c>
      <c r="D31" s="65">
        <v>19.1</v>
      </c>
      <c r="E31" s="65">
        <v>11.3</v>
      </c>
      <c r="F31" s="66">
        <f t="shared" si="0"/>
        <v>15.200000000000001</v>
      </c>
      <c r="G31" s="67">
        <f t="shared" si="7"/>
        <v>88.34973324019354</v>
      </c>
      <c r="H31" s="67">
        <f t="shared" si="1"/>
        <v>14.075586469739358</v>
      </c>
      <c r="I31" s="68">
        <v>9.2</v>
      </c>
      <c r="J31" s="66"/>
      <c r="K31" s="68">
        <v>16.1</v>
      </c>
      <c r="L31" s="65">
        <v>16</v>
      </c>
      <c r="M31" s="65"/>
      <c r="N31" s="65">
        <v>16</v>
      </c>
      <c r="O31" s="66">
        <v>15.9</v>
      </c>
      <c r="P31" s="69" t="s">
        <v>136</v>
      </c>
      <c r="Q31" s="70">
        <v>10</v>
      </c>
      <c r="R31" s="67">
        <v>3</v>
      </c>
      <c r="S31" s="67"/>
      <c r="T31" s="67" t="s">
        <v>111</v>
      </c>
      <c r="U31" s="67"/>
      <c r="V31" s="71">
        <v>7</v>
      </c>
      <c r="W31" s="64">
        <v>1004.3</v>
      </c>
      <c r="X31" s="121">
        <f t="shared" si="2"/>
        <v>1014.4257759705856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18.173154145192665</v>
      </c>
      <c r="AI31">
        <f t="shared" si="5"/>
        <v>16.934833208606896</v>
      </c>
      <c r="AJ31">
        <f t="shared" si="6"/>
        <v>16.055933208606895</v>
      </c>
      <c r="AK31">
        <f t="shared" si="12"/>
        <v>14.075586469739358</v>
      </c>
      <c r="AU31">
        <f t="shared" si="13"/>
        <v>9.856137241075361</v>
      </c>
    </row>
    <row r="32" spans="1:47" ht="12.75">
      <c r="A32" s="72">
        <v>24</v>
      </c>
      <c r="B32" s="73">
        <v>16.5</v>
      </c>
      <c r="C32" s="74">
        <v>15.1</v>
      </c>
      <c r="D32" s="74">
        <v>19.8</v>
      </c>
      <c r="E32" s="74">
        <v>12.3</v>
      </c>
      <c r="F32" s="75">
        <f t="shared" si="0"/>
        <v>16.05</v>
      </c>
      <c r="G32" s="67">
        <f t="shared" si="7"/>
        <v>85.46998171814529</v>
      </c>
      <c r="H32" s="76">
        <f t="shared" si="1"/>
        <v>14.056155785946602</v>
      </c>
      <c r="I32" s="77">
        <v>9.3</v>
      </c>
      <c r="J32" s="75"/>
      <c r="K32" s="77">
        <v>16.8</v>
      </c>
      <c r="L32" s="74">
        <v>16.7</v>
      </c>
      <c r="M32" s="74"/>
      <c r="N32" s="74">
        <v>15.9</v>
      </c>
      <c r="O32" s="75">
        <v>15.8</v>
      </c>
      <c r="P32" s="78" t="s">
        <v>121</v>
      </c>
      <c r="Q32" s="79">
        <v>15</v>
      </c>
      <c r="R32" s="76">
        <v>3.2</v>
      </c>
      <c r="S32" s="76"/>
      <c r="T32" s="76">
        <v>3.6</v>
      </c>
      <c r="U32" s="76"/>
      <c r="V32" s="80">
        <v>6</v>
      </c>
      <c r="W32" s="73">
        <v>995.5</v>
      </c>
      <c r="X32" s="121">
        <f t="shared" si="2"/>
        <v>1005.519622774223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18.76180453991678</v>
      </c>
      <c r="AI32">
        <f t="shared" si="5"/>
        <v>17.154310910261028</v>
      </c>
      <c r="AJ32">
        <f t="shared" si="6"/>
        <v>16.035710910261027</v>
      </c>
      <c r="AK32">
        <f t="shared" si="12"/>
        <v>14.056155785946602</v>
      </c>
      <c r="AU32">
        <f t="shared" si="13"/>
        <v>10.043658651737822</v>
      </c>
    </row>
    <row r="33" spans="1:47" ht="12.75">
      <c r="A33" s="63">
        <v>25</v>
      </c>
      <c r="B33" s="64">
        <v>17</v>
      </c>
      <c r="C33" s="65">
        <v>16.6</v>
      </c>
      <c r="D33" s="65">
        <v>22.3</v>
      </c>
      <c r="E33" s="65">
        <v>14.8</v>
      </c>
      <c r="F33" s="66">
        <f t="shared" si="0"/>
        <v>18.55</v>
      </c>
      <c r="G33" s="67">
        <f t="shared" si="7"/>
        <v>95.84248950743033</v>
      </c>
      <c r="H33" s="67">
        <f t="shared" si="1"/>
        <v>16.331780956750517</v>
      </c>
      <c r="I33" s="68">
        <v>12.4</v>
      </c>
      <c r="J33" s="66"/>
      <c r="K33" s="68">
        <v>17.3</v>
      </c>
      <c r="L33" s="65">
        <v>17.2</v>
      </c>
      <c r="M33" s="65"/>
      <c r="N33" s="65">
        <v>15.9</v>
      </c>
      <c r="O33" s="66">
        <v>15.8</v>
      </c>
      <c r="P33" s="69" t="s">
        <v>141</v>
      </c>
      <c r="Q33" s="70">
        <v>21</v>
      </c>
      <c r="R33" s="67">
        <v>3.5</v>
      </c>
      <c r="S33" s="67"/>
      <c r="T33" s="67">
        <v>4.9</v>
      </c>
      <c r="U33" s="67"/>
      <c r="V33" s="71">
        <v>7</v>
      </c>
      <c r="W33" s="64">
        <v>988.8</v>
      </c>
      <c r="X33" s="121">
        <f t="shared" si="2"/>
        <v>998.7349372624464</v>
      </c>
      <c r="Y33" s="127">
        <v>0</v>
      </c>
      <c r="Z33" s="134">
        <v>0</v>
      </c>
      <c r="AA33" s="127">
        <v>1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19.367110246872254</v>
      </c>
      <c r="AI33">
        <f t="shared" si="5"/>
        <v>18.881520606251</v>
      </c>
      <c r="AJ33">
        <f t="shared" si="6"/>
        <v>18.561920606251004</v>
      </c>
      <c r="AK33">
        <f t="shared" si="12"/>
        <v>16.331780956750517</v>
      </c>
      <c r="AU33">
        <f t="shared" si="13"/>
        <v>10.009846640706762</v>
      </c>
    </row>
    <row r="34" spans="1:47" ht="12.75">
      <c r="A34" s="72">
        <v>26</v>
      </c>
      <c r="B34" s="73">
        <v>14.1</v>
      </c>
      <c r="C34" s="74">
        <v>13.4</v>
      </c>
      <c r="D34" s="74">
        <v>20.2</v>
      </c>
      <c r="E34" s="74">
        <v>12.6</v>
      </c>
      <c r="F34" s="75">
        <f t="shared" si="0"/>
        <v>16.4</v>
      </c>
      <c r="G34" s="67">
        <f t="shared" si="7"/>
        <v>92.072493306625</v>
      </c>
      <c r="H34" s="76">
        <f t="shared" si="1"/>
        <v>12.832626286268173</v>
      </c>
      <c r="I34" s="77">
        <v>12.6</v>
      </c>
      <c r="J34" s="75"/>
      <c r="K34" s="77">
        <v>16.1</v>
      </c>
      <c r="L34" s="74">
        <v>16.2</v>
      </c>
      <c r="M34" s="74"/>
      <c r="N34" s="74">
        <v>16</v>
      </c>
      <c r="O34" s="75">
        <v>15.7</v>
      </c>
      <c r="P34" s="78" t="s">
        <v>110</v>
      </c>
      <c r="Q34" s="79">
        <v>12</v>
      </c>
      <c r="R34" s="76">
        <v>3.5</v>
      </c>
      <c r="S34" s="76"/>
      <c r="T34" s="76">
        <v>0</v>
      </c>
      <c r="U34" s="76"/>
      <c r="V34" s="80">
        <v>7</v>
      </c>
      <c r="W34" s="73">
        <v>1005</v>
      </c>
      <c r="X34" s="121">
        <f t="shared" si="2"/>
        <v>1015.2002535321745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16.081373099585093</v>
      </c>
      <c r="AI34">
        <f t="shared" si="5"/>
        <v>15.365821170728879</v>
      </c>
      <c r="AJ34">
        <f t="shared" si="6"/>
        <v>14.806521170728878</v>
      </c>
      <c r="AK34">
        <f t="shared" si="12"/>
        <v>12.832626286268173</v>
      </c>
      <c r="AU34">
        <f t="shared" si="13"/>
        <v>10.003328214764615</v>
      </c>
    </row>
    <row r="35" spans="1:47" ht="12.75">
      <c r="A35" s="63">
        <v>27</v>
      </c>
      <c r="B35" s="64">
        <v>15.5</v>
      </c>
      <c r="C35" s="65">
        <v>14.3</v>
      </c>
      <c r="D35" s="65">
        <v>18.1</v>
      </c>
      <c r="E35" s="65">
        <v>10</v>
      </c>
      <c r="F35" s="66">
        <f t="shared" si="0"/>
        <v>14.05</v>
      </c>
      <c r="G35" s="67">
        <f t="shared" si="7"/>
        <v>87.11163971212318</v>
      </c>
      <c r="H35" s="67">
        <f t="shared" si="1"/>
        <v>13.36652782360556</v>
      </c>
      <c r="I35" s="68">
        <v>6.8</v>
      </c>
      <c r="J35" s="66"/>
      <c r="K35" s="68">
        <v>16.2</v>
      </c>
      <c r="L35" s="65">
        <v>16.3</v>
      </c>
      <c r="M35" s="65"/>
      <c r="N35" s="65">
        <v>15.8</v>
      </c>
      <c r="O35" s="66">
        <v>15.7</v>
      </c>
      <c r="P35" s="69" t="s">
        <v>106</v>
      </c>
      <c r="Q35" s="70">
        <v>26</v>
      </c>
      <c r="R35" s="67">
        <v>0</v>
      </c>
      <c r="S35" s="67"/>
      <c r="T35" s="67">
        <v>2.2</v>
      </c>
      <c r="U35" s="67"/>
      <c r="V35" s="71">
        <v>8</v>
      </c>
      <c r="W35" s="64">
        <v>1002</v>
      </c>
      <c r="X35" s="121">
        <f t="shared" si="2"/>
        <v>1012.1201892099419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17.600767877026804</v>
      </c>
      <c r="AI35">
        <f t="shared" si="5"/>
        <v>16.291117499602702</v>
      </c>
      <c r="AJ35">
        <f t="shared" si="6"/>
        <v>15.332317499602702</v>
      </c>
      <c r="AK35">
        <f t="shared" si="12"/>
        <v>13.36652782360556</v>
      </c>
      <c r="AU35">
        <f t="shared" si="13"/>
        <v>10.021901369011621</v>
      </c>
    </row>
    <row r="36" spans="1:47" ht="12.75">
      <c r="A36" s="72">
        <v>28</v>
      </c>
      <c r="B36" s="73">
        <v>16.4</v>
      </c>
      <c r="C36" s="74">
        <v>15</v>
      </c>
      <c r="D36" s="74">
        <v>20.9</v>
      </c>
      <c r="E36" s="74">
        <v>11.4</v>
      </c>
      <c r="F36" s="75">
        <f t="shared" si="0"/>
        <v>16.15</v>
      </c>
      <c r="G36" s="67">
        <f t="shared" si="7"/>
        <v>85.42547643983056</v>
      </c>
      <c r="H36" s="76">
        <f t="shared" si="1"/>
        <v>13.950036078314062</v>
      </c>
      <c r="I36" s="77">
        <v>9</v>
      </c>
      <c r="J36" s="75"/>
      <c r="K36" s="77">
        <v>15</v>
      </c>
      <c r="L36" s="74">
        <v>15</v>
      </c>
      <c r="M36" s="74"/>
      <c r="N36" s="74">
        <v>15.6</v>
      </c>
      <c r="O36" s="75">
        <v>15.6</v>
      </c>
      <c r="P36" s="78" t="s">
        <v>110</v>
      </c>
      <c r="Q36" s="79">
        <v>15</v>
      </c>
      <c r="R36" s="76">
        <v>5.4</v>
      </c>
      <c r="S36" s="76"/>
      <c r="T36" s="76">
        <v>3.7</v>
      </c>
      <c r="U36" s="76"/>
      <c r="V36" s="80">
        <v>5</v>
      </c>
      <c r="W36" s="73">
        <v>1002.4</v>
      </c>
      <c r="X36" s="121">
        <f t="shared" si="2"/>
        <v>1012.4925755465301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18.642754661927654</v>
      </c>
      <c r="AI36">
        <f t="shared" si="5"/>
        <v>17.04426199146042</v>
      </c>
      <c r="AJ36">
        <f t="shared" si="6"/>
        <v>15.925661991460421</v>
      </c>
      <c r="AK36">
        <f t="shared" si="12"/>
        <v>13.950036078314062</v>
      </c>
      <c r="AU36">
        <f t="shared" si="13"/>
        <v>10.142416944406502</v>
      </c>
    </row>
    <row r="37" spans="1:47" ht="12.75">
      <c r="A37" s="63">
        <v>29</v>
      </c>
      <c r="B37" s="64">
        <v>14.1</v>
      </c>
      <c r="C37" s="65">
        <v>14.1</v>
      </c>
      <c r="D37" s="65">
        <v>15.9</v>
      </c>
      <c r="E37" s="65">
        <v>13.1</v>
      </c>
      <c r="F37" s="66">
        <f t="shared" si="0"/>
        <v>14.5</v>
      </c>
      <c r="G37" s="67">
        <f t="shared" si="7"/>
        <v>100</v>
      </c>
      <c r="H37" s="67">
        <f t="shared" si="1"/>
        <v>14.100000000000001</v>
      </c>
      <c r="I37" s="68">
        <v>9.7</v>
      </c>
      <c r="J37" s="66"/>
      <c r="K37" s="68">
        <v>15.3</v>
      </c>
      <c r="L37" s="65">
        <v>15.8</v>
      </c>
      <c r="M37" s="65"/>
      <c r="N37" s="65">
        <v>15.6</v>
      </c>
      <c r="O37" s="66">
        <v>15.6</v>
      </c>
      <c r="P37" s="69" t="s">
        <v>147</v>
      </c>
      <c r="Q37" s="70">
        <v>22</v>
      </c>
      <c r="R37" s="67">
        <v>2.2</v>
      </c>
      <c r="S37" s="67"/>
      <c r="T37" s="67">
        <v>3.7</v>
      </c>
      <c r="U37" s="67"/>
      <c r="V37" s="71">
        <v>8</v>
      </c>
      <c r="W37" s="64">
        <v>999.1</v>
      </c>
      <c r="X37" s="121">
        <f t="shared" si="2"/>
        <v>1009.2403714467617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16.081373099585093</v>
      </c>
      <c r="AI37">
        <f t="shared" si="5"/>
        <v>16.081373099585093</v>
      </c>
      <c r="AJ37">
        <f t="shared" si="6"/>
        <v>16.081373099585093</v>
      </c>
      <c r="AK37">
        <f t="shared" si="12"/>
        <v>14.100000000000001</v>
      </c>
      <c r="AU37">
        <f t="shared" si="13"/>
        <v>10.149965491278019</v>
      </c>
    </row>
    <row r="38" spans="1:47" ht="12.75">
      <c r="A38" s="72">
        <v>30</v>
      </c>
      <c r="B38" s="73">
        <v>13.2</v>
      </c>
      <c r="C38" s="74">
        <v>12.7</v>
      </c>
      <c r="D38" s="74">
        <v>17.5</v>
      </c>
      <c r="E38" s="74">
        <v>11</v>
      </c>
      <c r="F38" s="75">
        <f t="shared" si="0"/>
        <v>14.25</v>
      </c>
      <c r="G38" s="67">
        <f t="shared" si="7"/>
        <v>94.1470450955639</v>
      </c>
      <c r="H38" s="76">
        <f t="shared" si="1"/>
        <v>12.27984482416687</v>
      </c>
      <c r="I38" s="77">
        <v>7.7</v>
      </c>
      <c r="J38" s="75"/>
      <c r="K38" s="77">
        <v>14.2</v>
      </c>
      <c r="L38" s="74">
        <v>14.8</v>
      </c>
      <c r="M38" s="74"/>
      <c r="N38" s="74">
        <v>15.3</v>
      </c>
      <c r="O38" s="75">
        <v>15.5</v>
      </c>
      <c r="P38" s="78" t="s">
        <v>152</v>
      </c>
      <c r="Q38" s="79">
        <v>22</v>
      </c>
      <c r="R38" s="76">
        <v>4.8</v>
      </c>
      <c r="S38" s="76"/>
      <c r="T38" s="76">
        <v>0</v>
      </c>
      <c r="U38" s="76"/>
      <c r="V38" s="80">
        <v>8</v>
      </c>
      <c r="W38" s="73">
        <v>1002.2</v>
      </c>
      <c r="X38" s="121">
        <f t="shared" si="2"/>
        <v>1012.4039949183899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15.166585036022243</v>
      </c>
      <c r="AI38">
        <f t="shared" si="5"/>
        <v>14.678391653320906</v>
      </c>
      <c r="AJ38">
        <f t="shared" si="6"/>
        <v>14.278891653320906</v>
      </c>
      <c r="AK38">
        <f t="shared" si="12"/>
        <v>12.27984482416687</v>
      </c>
      <c r="AU38">
        <f t="shared" si="13"/>
        <v>10.154521845221595</v>
      </c>
    </row>
    <row r="39" spans="1:47" ht="12.75">
      <c r="A39" s="63">
        <v>31</v>
      </c>
      <c r="B39" s="64">
        <v>10.2</v>
      </c>
      <c r="C39" s="65">
        <v>9.8</v>
      </c>
      <c r="D39" s="65">
        <v>16.9</v>
      </c>
      <c r="E39" s="65">
        <v>2.5</v>
      </c>
      <c r="F39" s="66">
        <f t="shared" si="0"/>
        <v>9.7</v>
      </c>
      <c r="G39" s="67">
        <f t="shared" si="7"/>
        <v>94.78635541075532</v>
      </c>
      <c r="H39" s="67">
        <f t="shared" si="1"/>
        <v>9.402056424945204</v>
      </c>
      <c r="I39" s="68">
        <v>0.1</v>
      </c>
      <c r="J39" s="66"/>
      <c r="K39" s="68">
        <v>11.9</v>
      </c>
      <c r="L39" s="65">
        <v>12.5</v>
      </c>
      <c r="M39" s="65"/>
      <c r="N39" s="65">
        <v>14.9</v>
      </c>
      <c r="O39" s="66">
        <v>15.3</v>
      </c>
      <c r="P39" s="69" t="s">
        <v>153</v>
      </c>
      <c r="Q39" s="70">
        <v>13</v>
      </c>
      <c r="R39" s="67">
        <v>5.3</v>
      </c>
      <c r="S39" s="67"/>
      <c r="T39" s="67">
        <v>0.1</v>
      </c>
      <c r="U39" s="67"/>
      <c r="V39" s="71">
        <v>2</v>
      </c>
      <c r="W39" s="64">
        <v>1021.4</v>
      </c>
      <c r="X39" s="121">
        <f t="shared" si="2"/>
        <v>1031.9102480514618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31</v>
      </c>
      <c r="AD39">
        <f t="shared" si="10"/>
        <v>31</v>
      </c>
      <c r="AE39">
        <f>IF((MAX($T$9:$T$39)=$T39),A39,0)</f>
        <v>0</v>
      </c>
      <c r="AF39">
        <f t="shared" si="4"/>
        <v>0</v>
      </c>
      <c r="AH39">
        <f t="shared" si="11"/>
        <v>12.4387434277299</v>
      </c>
      <c r="AI39">
        <f t="shared" si="5"/>
        <v>12.109831554040031</v>
      </c>
      <c r="AJ39">
        <f t="shared" si="6"/>
        <v>11.790231554040032</v>
      </c>
      <c r="AK39">
        <f t="shared" si="12"/>
        <v>9.402056424945204</v>
      </c>
      <c r="AU39">
        <f t="shared" si="13"/>
        <v>10.125775970585657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10.019622774222961</v>
      </c>
    </row>
    <row r="41" spans="1:47" ht="13.5" thickBot="1">
      <c r="A41" s="113" t="s">
        <v>19</v>
      </c>
      <c r="B41" s="114">
        <f>SUM(B9:B39)</f>
        <v>512.5</v>
      </c>
      <c r="C41" s="115">
        <f aca="true" t="shared" si="14" ref="C41:V41">SUM(C9:C39)</f>
        <v>477.80000000000007</v>
      </c>
      <c r="D41" s="115">
        <f t="shared" si="14"/>
        <v>665.2999999999998</v>
      </c>
      <c r="E41" s="115">
        <f t="shared" si="14"/>
        <v>377.90000000000003</v>
      </c>
      <c r="F41" s="116">
        <f t="shared" si="14"/>
        <v>521.6</v>
      </c>
      <c r="G41" s="117">
        <f t="shared" si="14"/>
        <v>2745.646976015134</v>
      </c>
      <c r="H41" s="117">
        <f>SUM(H9:H39)</f>
        <v>452.663133283664</v>
      </c>
      <c r="I41" s="118">
        <f t="shared" si="14"/>
        <v>302.80000000000007</v>
      </c>
      <c r="J41" s="116">
        <f t="shared" si="14"/>
        <v>0</v>
      </c>
      <c r="K41" s="118">
        <f t="shared" si="14"/>
        <v>511.8</v>
      </c>
      <c r="L41" s="115">
        <f t="shared" si="14"/>
        <v>514.8999999999999</v>
      </c>
      <c r="M41" s="115">
        <f t="shared" si="14"/>
        <v>0</v>
      </c>
      <c r="N41" s="115">
        <f t="shared" si="14"/>
        <v>491.40000000000003</v>
      </c>
      <c r="O41" s="116">
        <f t="shared" si="14"/>
        <v>480.0999999999999</v>
      </c>
      <c r="P41" s="114"/>
      <c r="Q41" s="119">
        <f t="shared" si="14"/>
        <v>488</v>
      </c>
      <c r="R41" s="117">
        <f t="shared" si="14"/>
        <v>138.10000000000005</v>
      </c>
      <c r="S41" s="117"/>
      <c r="T41" s="117">
        <f>SUM(T9:T39)</f>
        <v>63.70000000000001</v>
      </c>
      <c r="U41" s="139"/>
      <c r="V41" s="119">
        <f t="shared" si="14"/>
        <v>188</v>
      </c>
      <c r="W41" s="117">
        <f>SUM(W9:W39)</f>
        <v>31116.199999999997</v>
      </c>
      <c r="X41" s="123">
        <f>SUM(X9:X39)</f>
        <v>31429.368973909837</v>
      </c>
      <c r="Y41" s="117">
        <f>SUM(Y9:Y39)</f>
        <v>0</v>
      </c>
      <c r="Z41" s="123">
        <f>SUM(Z9:Z39)</f>
        <v>0</v>
      </c>
      <c r="AA41" s="138">
        <f>SUM(AA9:AA39)</f>
        <v>3</v>
      </c>
      <c r="AB41">
        <f>MAX(AB9:AB39)</f>
        <v>10</v>
      </c>
      <c r="AC41">
        <f>MAX(AC9:AC39)</f>
        <v>31</v>
      </c>
      <c r="AD41">
        <f>MAX(AD9:AD39)</f>
        <v>31</v>
      </c>
      <c r="AE41">
        <f>MAX(AE9:AE39)</f>
        <v>15</v>
      </c>
      <c r="AF41">
        <f>MAX(AF9:AF39)</f>
        <v>9</v>
      </c>
      <c r="AU41">
        <f t="shared" si="13"/>
        <v>9.93493726244642</v>
      </c>
    </row>
    <row r="42" spans="1:47" ht="12.75">
      <c r="A42" s="72" t="s">
        <v>20</v>
      </c>
      <c r="B42" s="73">
        <f>AVERAGE(B9:B39)</f>
        <v>16.532258064516128</v>
      </c>
      <c r="C42" s="74">
        <f aca="true" t="shared" si="15" ref="C42:V42">AVERAGE(C9:C39)</f>
        <v>15.412903225806454</v>
      </c>
      <c r="D42" s="74">
        <f t="shared" si="15"/>
        <v>21.46129032258064</v>
      </c>
      <c r="E42" s="74">
        <f t="shared" si="15"/>
        <v>12.190322580645162</v>
      </c>
      <c r="F42" s="75">
        <f t="shared" si="15"/>
        <v>16.825806451612905</v>
      </c>
      <c r="G42" s="76">
        <f t="shared" si="15"/>
        <v>88.56925729081077</v>
      </c>
      <c r="H42" s="76">
        <f>AVERAGE(H9:H39)</f>
        <v>14.602036557537549</v>
      </c>
      <c r="I42" s="77">
        <f t="shared" si="15"/>
        <v>9.767741935483873</v>
      </c>
      <c r="J42" s="75" t="e">
        <f t="shared" si="15"/>
        <v>#DIV/0!</v>
      </c>
      <c r="K42" s="77">
        <f t="shared" si="15"/>
        <v>16.50967741935484</v>
      </c>
      <c r="L42" s="74">
        <f t="shared" si="15"/>
        <v>16.609677419354835</v>
      </c>
      <c r="M42" s="74" t="e">
        <f t="shared" si="15"/>
        <v>#DIV/0!</v>
      </c>
      <c r="N42" s="74">
        <f t="shared" si="15"/>
        <v>15.851612903225808</v>
      </c>
      <c r="O42" s="75">
        <f t="shared" si="15"/>
        <v>15.487096774193546</v>
      </c>
      <c r="P42" s="73"/>
      <c r="Q42" s="75">
        <f t="shared" si="15"/>
        <v>15.741935483870968</v>
      </c>
      <c r="R42" s="76">
        <f t="shared" si="15"/>
        <v>4.454838709677421</v>
      </c>
      <c r="S42" s="76"/>
      <c r="T42" s="76">
        <f>AVERAGE(T9:T39)</f>
        <v>2.2750000000000004</v>
      </c>
      <c r="U42" s="76"/>
      <c r="V42" s="76">
        <f t="shared" si="15"/>
        <v>6.064516129032258</v>
      </c>
      <c r="W42" s="76">
        <f>AVERAGE(W9:W39)</f>
        <v>1003.7483870967741</v>
      </c>
      <c r="X42" s="124">
        <f>AVERAGE(X9:X39)</f>
        <v>1013.8506120616076</v>
      </c>
      <c r="Y42" s="127"/>
      <c r="Z42" s="134"/>
      <c r="AA42" s="130"/>
      <c r="AU42">
        <f t="shared" si="13"/>
        <v>10.200253532174507</v>
      </c>
    </row>
    <row r="43" spans="1:47" ht="12.75">
      <c r="A43" s="72" t="s">
        <v>21</v>
      </c>
      <c r="B43" s="73">
        <f>MAX(B9:B39)</f>
        <v>21.1</v>
      </c>
      <c r="C43" s="74">
        <f aca="true" t="shared" si="16" ref="C43:V43">MAX(C9:C39)</f>
        <v>19.1</v>
      </c>
      <c r="D43" s="74">
        <f t="shared" si="16"/>
        <v>26.6</v>
      </c>
      <c r="E43" s="74">
        <f t="shared" si="16"/>
        <v>16.2</v>
      </c>
      <c r="F43" s="75">
        <f t="shared" si="16"/>
        <v>19.95</v>
      </c>
      <c r="G43" s="76">
        <f t="shared" si="16"/>
        <v>100</v>
      </c>
      <c r="H43" s="76">
        <f>MAX(H9:H39)</f>
        <v>18.03864891799659</v>
      </c>
      <c r="I43" s="77">
        <f t="shared" si="16"/>
        <v>14.6</v>
      </c>
      <c r="J43" s="75">
        <f t="shared" si="16"/>
        <v>0</v>
      </c>
      <c r="K43" s="77">
        <f t="shared" si="16"/>
        <v>19</v>
      </c>
      <c r="L43" s="74">
        <f t="shared" si="16"/>
        <v>18.8</v>
      </c>
      <c r="M43" s="74">
        <f t="shared" si="16"/>
        <v>0</v>
      </c>
      <c r="N43" s="74">
        <f t="shared" si="16"/>
        <v>16.6</v>
      </c>
      <c r="O43" s="75">
        <f t="shared" si="16"/>
        <v>15.9</v>
      </c>
      <c r="P43" s="73"/>
      <c r="Q43" s="70">
        <f t="shared" si="16"/>
        <v>26</v>
      </c>
      <c r="R43" s="76">
        <f t="shared" si="16"/>
        <v>9.8</v>
      </c>
      <c r="S43" s="76"/>
      <c r="T43" s="76">
        <f>MAX(T9:T39)</f>
        <v>11.4</v>
      </c>
      <c r="U43" s="140"/>
      <c r="V43" s="70">
        <f t="shared" si="16"/>
        <v>8</v>
      </c>
      <c r="W43" s="76">
        <f>MAX(W9:W39)</f>
        <v>1021.4</v>
      </c>
      <c r="X43" s="124">
        <f>MAX(X9:X39)</f>
        <v>1031.9102480514618</v>
      </c>
      <c r="Y43" s="127"/>
      <c r="Z43" s="134"/>
      <c r="AA43" s="127"/>
      <c r="AU43">
        <f t="shared" si="13"/>
        <v>10.120189209941993</v>
      </c>
    </row>
    <row r="44" spans="1:47" ht="13.5" thickBot="1">
      <c r="A44" s="81" t="s">
        <v>22</v>
      </c>
      <c r="B44" s="82">
        <f>MIN(B9:B39)</f>
        <v>10.2</v>
      </c>
      <c r="C44" s="83">
        <f aca="true" t="shared" si="17" ref="C44:V44">MIN(C9:C39)</f>
        <v>9.8</v>
      </c>
      <c r="D44" s="83">
        <f t="shared" si="17"/>
        <v>15.9</v>
      </c>
      <c r="E44" s="83">
        <f t="shared" si="17"/>
        <v>2.5</v>
      </c>
      <c r="F44" s="84">
        <f t="shared" si="17"/>
        <v>9.7</v>
      </c>
      <c r="G44" s="85">
        <f t="shared" si="17"/>
        <v>78.77754096572491</v>
      </c>
      <c r="H44" s="85">
        <f>MIN(H9:H39)</f>
        <v>9.402056424945204</v>
      </c>
      <c r="I44" s="86">
        <f t="shared" si="17"/>
        <v>0.1</v>
      </c>
      <c r="J44" s="84">
        <f t="shared" si="17"/>
        <v>0</v>
      </c>
      <c r="K44" s="86">
        <f t="shared" si="17"/>
        <v>11.9</v>
      </c>
      <c r="L44" s="83">
        <f t="shared" si="17"/>
        <v>12.5</v>
      </c>
      <c r="M44" s="83">
        <f t="shared" si="17"/>
        <v>0</v>
      </c>
      <c r="N44" s="83">
        <f t="shared" si="17"/>
        <v>14.9</v>
      </c>
      <c r="O44" s="84">
        <f t="shared" si="17"/>
        <v>15.1</v>
      </c>
      <c r="P44" s="82"/>
      <c r="Q44" s="120">
        <f t="shared" si="17"/>
        <v>9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988.8</v>
      </c>
      <c r="X44" s="125">
        <f>MIN(X9:X39)</f>
        <v>998.7349372624464</v>
      </c>
      <c r="Y44" s="128"/>
      <c r="Z44" s="136"/>
      <c r="AA44" s="128"/>
      <c r="AU44">
        <f t="shared" si="13"/>
        <v>10.09257554653019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10.14037144676174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10.203994918389855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10.510248051461868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1</v>
      </c>
    </row>
    <row r="61" spans="2:6" ht="12.75">
      <c r="B61">
        <f>DCOUNTA(T8:T38,1,B59:B60)</f>
        <v>22</v>
      </c>
      <c r="C61">
        <f>DCOUNTA(T8:T38,1,C59:C60)</f>
        <v>15</v>
      </c>
      <c r="D61">
        <f>DCOUNTA(T8:T38,1,D59:D60)</f>
        <v>7</v>
      </c>
      <c r="F61">
        <f>DCOUNTA(T8:T38,1,F59:F60)</f>
        <v>3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19</v>
      </c>
      <c r="C64">
        <f>(C61-F61)</f>
        <v>12</v>
      </c>
      <c r="D64">
        <f>(D61-F61)</f>
        <v>4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0">
      <selection activeCell="E26" sqref="E2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162</v>
      </c>
      <c r="I4" s="60" t="s">
        <v>56</v>
      </c>
      <c r="J4" s="60">
        <v>2012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21.46129032258064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12.190322580645162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16.825806451612905</v>
      </c>
      <c r="D9" s="5">
        <v>0.4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26.6</v>
      </c>
      <c r="C10" s="5" t="s">
        <v>32</v>
      </c>
      <c r="D10" s="5">
        <f>Data1!$AB$41</f>
        <v>10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2.5</v>
      </c>
      <c r="C11" s="5" t="s">
        <v>32</v>
      </c>
      <c r="D11" s="24">
        <f>Data1!$AC$41</f>
        <v>31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0.1</v>
      </c>
      <c r="C12" s="5" t="s">
        <v>32</v>
      </c>
      <c r="D12" s="24">
        <f>Data1!$AD$41</f>
        <v>31</v>
      </c>
      <c r="E12" s="3"/>
      <c r="F12" s="40">
        <v>4</v>
      </c>
      <c r="G12" s="93" t="s">
        <v>115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15.487096774193546</v>
      </c>
      <c r="C13" s="5"/>
      <c r="D13" s="24"/>
      <c r="E13" s="3"/>
      <c r="F13" s="40">
        <v>5</v>
      </c>
      <c r="G13" s="93" t="s">
        <v>114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113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128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127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63.70000000000001</v>
      </c>
      <c r="D17" s="5">
        <v>100</v>
      </c>
      <c r="E17" s="3"/>
      <c r="F17" s="40">
        <v>9</v>
      </c>
      <c r="G17" s="93" t="s">
        <v>126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19</v>
      </c>
      <c r="D18" s="5"/>
      <c r="E18" s="3"/>
      <c r="F18" s="40">
        <v>10</v>
      </c>
      <c r="G18" s="93" t="s">
        <v>125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12</v>
      </c>
      <c r="D19" s="5"/>
      <c r="E19" s="3"/>
      <c r="F19" s="40">
        <v>11</v>
      </c>
      <c r="G19" s="93" t="s">
        <v>124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123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11.4</v>
      </c>
      <c r="D21" s="5"/>
      <c r="E21" s="3"/>
      <c r="F21" s="40">
        <v>13</v>
      </c>
      <c r="G21" s="93" t="s">
        <v>122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15</v>
      </c>
      <c r="D22" s="5"/>
      <c r="E22" s="3"/>
      <c r="F22" s="40">
        <v>14</v>
      </c>
      <c r="G22" s="93" t="s">
        <v>134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132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9.8</v>
      </c>
      <c r="D25" s="5" t="s">
        <v>46</v>
      </c>
      <c r="E25" s="5">
        <f>Data1!$AF$41</f>
        <v>9</v>
      </c>
      <c r="F25" s="40">
        <v>17</v>
      </c>
      <c r="G25" s="93" t="s">
        <v>139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138.10000000000005</v>
      </c>
      <c r="D26" s="5" t="s">
        <v>46</v>
      </c>
      <c r="E26" s="155">
        <v>0.76</v>
      </c>
      <c r="F26" s="40">
        <v>18</v>
      </c>
      <c r="G26" s="93" t="s">
        <v>135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137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146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26</v>
      </c>
      <c r="D30" s="5"/>
      <c r="E30" s="5"/>
      <c r="F30" s="40">
        <v>22</v>
      </c>
      <c r="G30" s="93" t="s">
        <v>145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143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142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151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150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149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3</v>
      </c>
      <c r="D37" s="5"/>
      <c r="E37" s="3"/>
      <c r="F37" s="40">
        <v>29</v>
      </c>
      <c r="G37" s="93" t="s">
        <v>148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1</v>
      </c>
      <c r="D38" s="5"/>
      <c r="E38" s="3"/>
      <c r="F38" s="40">
        <v>30</v>
      </c>
      <c r="G38" s="93" t="s">
        <v>154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156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 t="s">
        <v>155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157</v>
      </c>
      <c r="B43" s="3" t="s">
        <v>158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2012-09-01T20:09:38Z</dcterms:modified>
  <cp:category/>
  <cp:version/>
  <cp:contentType/>
  <cp:contentStatus/>
</cp:coreProperties>
</file>