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<sst xmlns="http://schemas.openxmlformats.org/spreadsheetml/2006/main" count="197" uniqueCount="164">
  <si>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</si>
  <si>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</si>
  <si>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</si>
  <si>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</si>
  <si>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</si>
  <si>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</si>
  <si>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</si>
  <si>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</si>
  <si>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</si>
  <si>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</si>
  <si>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</si>
  <si>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</si>
  <si>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</si>
  <si>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</si>
  <si>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</si>
  <si>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</si>
  <si>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</si>
  <si>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</si>
  <si>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</si>
  <si>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</si>
  <si>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</si>
  <si>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</si>
  <si>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</si>
  <si>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</si>
  <si>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</si>
  <si>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</si>
  <si>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</si>
  <si>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</si>
  <si>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</si>
  <si>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</si>
  <si>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</si>
  <si>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</si>
  <si>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</si>
  <si>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</si>
  <si>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</si>
  <si>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</si>
  <si>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</si>
  <si>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</si>
  <si>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</si>
  <si>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</si>
  <si>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</si>
  <si>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</si>
  <si>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</si>
  <si>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</si>
  <si>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</si>
  <si>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</si>
  <si>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</si>
  <si>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</si>
  <si>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</si>
  <si>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</si>
  <si>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</si>
  <si>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</si>
  <si>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</si>
  <si>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</si>
  <si>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</si>
  <si>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</si>
  <si>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</si>
  <si>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</si>
  <si>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</si>
  <si>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</si>
  <si>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</si>
  <si>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</si>
  <si>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</si>
  <si>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</si>
  <si>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</si>
  <si>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</si>
  <si>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</si>
  <si>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</si>
  <si>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</si>
  <si>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</si>
  <si>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</si>
  <si>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</si>
  <si>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</si>
  <si>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</si>
  <si>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</si>
  <si>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</si>
  <si>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</si>
  <si>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</si>
  <si>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</si>
  <si>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</si>
  <si>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</si>
  <si>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</si>
  <si>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</si>
  <si>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</si>
  <si>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</si>
  <si>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</si>
  <si>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</si>
  <si>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</si>
  <si>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</si>
  <si>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</si>
  <si>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</si>
  <si>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</si>
  <si>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</si>
  <si>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</si>
  <si>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</si>
  <si>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</si>
  <si>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</si>
  <si>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</si>
  <si>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</si>
  <si>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</si>
  <si>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</si>
  <si>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</si>
  <si>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</si>
  <si>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</si>
  <si>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</si>
  <si>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WSW2</t>
  </si>
  <si>
    <t>August</t>
  </si>
  <si>
    <t>SE3</t>
  </si>
  <si>
    <t>tr</t>
  </si>
  <si>
    <t>SW3</t>
  </si>
  <si>
    <t>SSW3</t>
  </si>
  <si>
    <t>Bright and breezy, but warm again. Some decent spells of sunshine, especially later.</t>
  </si>
  <si>
    <t>A bright day with decent spells of sunshine. Warming up too. Isolated shower in eve.</t>
  </si>
  <si>
    <t>SSW2</t>
  </si>
  <si>
    <t>SW2</t>
  </si>
  <si>
    <t>NNE2</t>
  </si>
  <si>
    <t>A cloudy start, then brightening up after lunch with good spells of sunshine developing.</t>
  </si>
  <si>
    <t>A mixture of cloud and sunshine, with a few brief showers first thing. Feeling warm.</t>
  </si>
  <si>
    <t>Rathef a cloudy day and humid too, though temperatures a fair bit cooler than recently.</t>
  </si>
  <si>
    <t>A mixture of cloud and brighter interludes. A few showers, and again overnight.</t>
  </si>
  <si>
    <t>CALM</t>
  </si>
  <si>
    <t>A sunny day with temperatures rising quickly. Becoming hot by the afternoon.</t>
  </si>
  <si>
    <t>Another very warm day, though with more in the way of cloud developing. Warm night.</t>
  </si>
  <si>
    <t>NNE1</t>
  </si>
  <si>
    <t>A cool start, then bright or sunny spells and becoming warm. Clear again overnight.</t>
  </si>
  <si>
    <t>A very muggy start, but a cloudy day on the whole. Not much brightness until evening.</t>
  </si>
  <si>
    <t>W2</t>
  </si>
  <si>
    <t>A bright day, but much fresher. Some sunny intervals at times. A cool, clear evening.</t>
  </si>
  <si>
    <t>A cloudy, dull day with periods of rain, mostly light once overnight downpours cleared.</t>
  </si>
  <si>
    <t>A cloudy day with little if any brightness. Breezy but humid. Heavy rain overnight.*</t>
  </si>
  <si>
    <t>A sunny, very warm day with long spells of sunshine. Feeling hot by afternoon.</t>
  </si>
  <si>
    <t>*13th-14th: heavy overnight rain, amounting to 24.8mm: the wettest 24hrs of 2015 so far.</t>
  </si>
  <si>
    <t>16th: min 3.5C - the coldest August night since 2012 (2.5C), and the 3rd coldest Aug</t>
  </si>
  <si>
    <t xml:space="preserve">night on record here, with a ground frost recorded too (grass min -0.4C). </t>
  </si>
  <si>
    <t>NNW1</t>
  </si>
  <si>
    <t>WNW2</t>
  </si>
  <si>
    <t>SSW1</t>
  </si>
  <si>
    <t>S3</t>
  </si>
  <si>
    <t>S2</t>
  </si>
  <si>
    <t>SSE2</t>
  </si>
  <si>
    <t>A very warm and muggy day, becoming hot. Sunny, but storms brewing later on pm.*</t>
  </si>
  <si>
    <t>Mostly cloudy and quite dull, and breezy too, but warm and humid. Odd spot of drizzle.</t>
  </si>
  <si>
    <t>Rather cloudy, with just a few brighter or sunny intervals. Feeling warm and humid.</t>
  </si>
  <si>
    <t>Some sunny spells in the morning, but cloudier later. Turning wet by late-afternoon.</t>
  </si>
  <si>
    <t>Cloudy and dull with disappointing temperatures, after a coolish start.</t>
  </si>
  <si>
    <t>A chilly start, then brightn with some sunny spells. Turning out reasonably warm.</t>
  </si>
  <si>
    <t xml:space="preserve">Very cold first thign with a ground frost. Becoming warmer with spells of sunshine. </t>
  </si>
  <si>
    <t>NW1</t>
  </si>
  <si>
    <t>SW1</t>
  </si>
  <si>
    <t>A bright day with just one or two light scattered showers. Feeling pleasant in the sun.</t>
  </si>
  <si>
    <t>Warmer and brighter with rain clearing to leave a brighter day with some light showers.</t>
  </si>
  <si>
    <t>Rather clodu and feeling cool with just fleeting brightness. Heavy rain overnight.</t>
  </si>
  <si>
    <t>Much cooler and fresher, with some bright intervals and scattered showers by pm.</t>
  </si>
  <si>
    <t xml:space="preserve">A very warm, bright morning. Cloudier and wet by afternoon, and becoming fresher. </t>
  </si>
  <si>
    <t>NE2</t>
  </si>
  <si>
    <t>A mixture of sunny intervals and patchy cloud, with one or two very light showers.</t>
  </si>
  <si>
    <t>Bright spells but cloudier at times too, especially in the afternoon. Average temperatures.</t>
  </si>
  <si>
    <t>Cooler and rather cloudy with light rain arriving in the afternoon. Heavier rain overnight.</t>
  </si>
  <si>
    <t xml:space="preserve">A dull, cool day with spells of rain on and off, heavy for a time later. Light winds. </t>
  </si>
  <si>
    <t>NOTES:</t>
  </si>
  <si>
    <t xml:space="preserve">With a mean of 16.2C, it was a rather cool August, although last year it was cooler! Only two days exceeded 25C, and nights were often </t>
  </si>
  <si>
    <t>chilly. It was also a little on the wet side, helped by a handful of days with heavy rain. The total of 72.4mm was the highest in August since</t>
  </si>
  <si>
    <t xml:space="preserve">2010 (77.5mm). One ground frost was recorded, on the 16th, which was the chilliest August night since 2012. </t>
  </si>
  <si>
    <t>Sept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</si>
</sst>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20.2</c:v>
                </c:pt>
                <c:pt idx="1">
                  <c:v>24.4</c:v>
                </c:pt>
                <c:pt idx="2">
                  <c:v>23.3</c:v>
                </c:pt>
                <c:pt idx="3">
                  <c:v>21.1</c:v>
                </c:pt>
                <c:pt idx="4">
                  <c:v>19.4</c:v>
                </c:pt>
                <c:pt idx="5">
                  <c:v>22.7</c:v>
                </c:pt>
                <c:pt idx="6">
                  <c:v>23.3</c:v>
                </c:pt>
                <c:pt idx="7">
                  <c:v>25.8</c:v>
                </c:pt>
                <c:pt idx="8">
                  <c:v>24.9</c:v>
                </c:pt>
                <c:pt idx="9">
                  <c:v>23.5</c:v>
                </c:pt>
                <c:pt idx="10">
                  <c:v>22.8</c:v>
                </c:pt>
                <c:pt idx="11">
                  <c:v>25.7</c:v>
                </c:pt>
                <c:pt idx="12">
                  <c:v>19.6</c:v>
                </c:pt>
                <c:pt idx="13">
                  <c:v>15.7</c:v>
                </c:pt>
                <c:pt idx="14">
                  <c:v>18.4</c:v>
                </c:pt>
                <c:pt idx="15">
                  <c:v>20.8</c:v>
                </c:pt>
                <c:pt idx="16">
                  <c:v>20.7</c:v>
                </c:pt>
                <c:pt idx="17">
                  <c:v>19</c:v>
                </c:pt>
                <c:pt idx="18">
                  <c:v>20.8</c:v>
                </c:pt>
                <c:pt idx="19">
                  <c:v>21.5</c:v>
                </c:pt>
                <c:pt idx="20">
                  <c:v>21.7</c:v>
                </c:pt>
                <c:pt idx="21">
                  <c:v>27</c:v>
                </c:pt>
                <c:pt idx="22">
                  <c:v>25.2</c:v>
                </c:pt>
                <c:pt idx="23">
                  <c:v>18.9</c:v>
                </c:pt>
                <c:pt idx="24">
                  <c:v>17.1</c:v>
                </c:pt>
                <c:pt idx="25">
                  <c:v>20.7</c:v>
                </c:pt>
                <c:pt idx="26">
                  <c:v>20.2</c:v>
                </c:pt>
                <c:pt idx="27">
                  <c:v>20</c:v>
                </c:pt>
                <c:pt idx="28">
                  <c:v>21.6</c:v>
                </c:pt>
                <c:pt idx="29">
                  <c:v>18.3</c:v>
                </c:pt>
                <c:pt idx="30">
                  <c:v>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9.9</c:v>
                </c:pt>
                <c:pt idx="1">
                  <c:v>11.1</c:v>
                </c:pt>
                <c:pt idx="2">
                  <c:v>13.5</c:v>
                </c:pt>
                <c:pt idx="3">
                  <c:v>11</c:v>
                </c:pt>
                <c:pt idx="4">
                  <c:v>12</c:v>
                </c:pt>
                <c:pt idx="5">
                  <c:v>13.6</c:v>
                </c:pt>
                <c:pt idx="6">
                  <c:v>7.7</c:v>
                </c:pt>
                <c:pt idx="7">
                  <c:v>11.9</c:v>
                </c:pt>
                <c:pt idx="8">
                  <c:v>11.6</c:v>
                </c:pt>
                <c:pt idx="9">
                  <c:v>16.8</c:v>
                </c:pt>
                <c:pt idx="10">
                  <c:v>6.5</c:v>
                </c:pt>
                <c:pt idx="11">
                  <c:v>6.6</c:v>
                </c:pt>
                <c:pt idx="12">
                  <c:v>11.8</c:v>
                </c:pt>
                <c:pt idx="13">
                  <c:v>14.7</c:v>
                </c:pt>
                <c:pt idx="14">
                  <c:v>10.3</c:v>
                </c:pt>
                <c:pt idx="15">
                  <c:v>3.5</c:v>
                </c:pt>
                <c:pt idx="16">
                  <c:v>6.6</c:v>
                </c:pt>
                <c:pt idx="17">
                  <c:v>9.9</c:v>
                </c:pt>
                <c:pt idx="18">
                  <c:v>11.1</c:v>
                </c:pt>
                <c:pt idx="19">
                  <c:v>14.6</c:v>
                </c:pt>
                <c:pt idx="20">
                  <c:v>17.1</c:v>
                </c:pt>
                <c:pt idx="21">
                  <c:v>16</c:v>
                </c:pt>
                <c:pt idx="22">
                  <c:v>16.5</c:v>
                </c:pt>
                <c:pt idx="23">
                  <c:v>9.3</c:v>
                </c:pt>
                <c:pt idx="24">
                  <c:v>9.5</c:v>
                </c:pt>
                <c:pt idx="25">
                  <c:v>13.7</c:v>
                </c:pt>
                <c:pt idx="26">
                  <c:v>12.3</c:v>
                </c:pt>
                <c:pt idx="27">
                  <c:v>9.6</c:v>
                </c:pt>
                <c:pt idx="28">
                  <c:v>9.4</c:v>
                </c:pt>
                <c:pt idx="29">
                  <c:v>10</c:v>
                </c:pt>
                <c:pt idx="30">
                  <c:v>9.3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</c:numCache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7.7</c:v>
                </c:pt>
                <c:pt idx="1">
                  <c:v>9</c:v>
                </c:pt>
                <c:pt idx="2">
                  <c:v>9.3</c:v>
                </c:pt>
                <c:pt idx="3">
                  <c:v>6.5</c:v>
                </c:pt>
                <c:pt idx="4">
                  <c:v>4.3</c:v>
                </c:pt>
                <c:pt idx="5">
                  <c:v>4</c:v>
                </c:pt>
              </c:numCache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5711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6.9</c:v>
                </c:pt>
                <c:pt idx="1">
                  <c:v>7.7</c:v>
                </c:pt>
                <c:pt idx="2">
                  <c:v>8.8</c:v>
                </c:pt>
                <c:pt idx="3">
                  <c:v>5.2</c:v>
                </c:pt>
                <c:pt idx="4">
                  <c:v>8</c:v>
                </c:pt>
                <c:pt idx="5">
                  <c:v>10.6</c:v>
                </c:pt>
                <c:pt idx="6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640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15</c:v>
                </c:pt>
                <c:pt idx="1">
                  <c:v>17.2</c:v>
                </c:pt>
                <c:pt idx="2">
                  <c:v>18.7</c:v>
                </c:pt>
                <c:pt idx="3">
                  <c:v>17.3</c:v>
                </c:pt>
                <c:pt idx="4">
                  <c:v>17.2</c:v>
                </c:pt>
                <c:pt idx="5">
                  <c:v>17.1</c:v>
                </c:pt>
                <c:pt idx="6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</c:v>
                </c:pt>
                <c:pt idx="1">
                  <c:v>16.1</c:v>
                </c:pt>
                <c:pt idx="2">
                  <c:v>17.3</c:v>
                </c:pt>
                <c:pt idx="3">
                  <c:v>16.2</c:v>
                </c:pt>
                <c:pt idx="4">
                  <c:v>16</c:v>
                </c:pt>
                <c:pt idx="5">
                  <c:v>16.4</c:v>
                </c:pt>
                <c:pt idx="6">
                  <c:v>15.8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3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14.7</c:v>
                </c:pt>
                <c:pt idx="1">
                  <c:v>14.6</c:v>
                </c:pt>
                <c:pt idx="2">
                  <c:v>15.1</c:v>
                </c:pt>
                <c:pt idx="3">
                  <c:v>14.9</c:v>
                </c:pt>
                <c:pt idx="4">
                  <c:v>15</c:v>
                </c:pt>
                <c:pt idx="5">
                  <c:v>15</c:v>
                </c:pt>
                <c:pt idx="6">
                  <c:v>15.1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37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1014.9378706068374</c:v>
                </c:pt>
                <c:pt idx="1">
                  <c:v>1017.6853705222907</c:v>
                </c:pt>
                <c:pt idx="2">
                  <c:v>999.7334934978652</c:v>
                </c:pt>
                <c:pt idx="3">
                  <c:v>1009.8524291545034</c:v>
                </c:pt>
                <c:pt idx="4">
                  <c:v>1013.2831163201156</c:v>
                </c:pt>
                <c:pt idx="5">
                  <c:v>1010.4480045686895</c:v>
                </c:pt>
                <c:pt idx="6">
                  <c:v>1019.1944417061385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35278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10.549361986033624</c:v>
                </c:pt>
                <c:pt idx="1">
                  <c:v>13.746517757343655</c:v>
                </c:pt>
                <c:pt idx="2">
                  <c:v>15.633715159129816</c:v>
                </c:pt>
                <c:pt idx="3">
                  <c:v>11.288802879083516</c:v>
                </c:pt>
                <c:pt idx="4">
                  <c:v>11.608413097599113</c:v>
                </c:pt>
                <c:pt idx="5">
                  <c:v>16.433284482911628</c:v>
                </c:pt>
                <c:pt idx="6">
                  <c:v>10.9215940728453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82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8e24a6-c4f0-4c3e-9640-05ea5831a9f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2604392-06a8-4e03-8962-cd056a930b1a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0fda1bf-207e-41cb-81b9-e5038a371ca7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5dafcca-4fb2-4167-9332-2a418a8d23c1}" type="TxLink">
            <a:rPr lang="en-US" cap="none" sz="1000" b="0" i="0" u="none" baseline="0">
              <a:latin typeface="Arial"/>
              <a:ea typeface="Arial"/>
              <a:cs typeface="Arial"/>
            </a:rPr>
            <a:t>7.7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69c81ef-95e1-4bc9-b205-c3a8aa2f0ea1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0.02375</cdr:y>
    </cdr:from>
    <cdr:to>
      <cdr:x>0.93375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525cb9c-973e-4e9a-878b-d9109ae5f47c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ec5ec1f-ecf5-4be7-95c5-a4eb0384dc5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0837611-e1d0-42ed-8c3a-f0ddf6e1fa6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c681d97-cefa-44e8-a13e-57a66a9ab44f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S4" sqref="S4"/>
      <selection pane="bottomLeft" activeCell="O24" sqref="O2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2015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15.8</v>
      </c>
      <c r="C9" s="65">
        <v>13</v>
      </c>
      <c r="D9" s="65">
        <v>20.2</v>
      </c>
      <c r="E9" s="65">
        <v>9.9</v>
      </c>
      <c r="F9" s="66">
        <f aca="true" t="shared" si="0" ref="F9:F39">AVERAGE(D9:E9)</f>
        <v>15.05</v>
      </c>
      <c r="G9" s="67">
        <f>100*(AJ9/AH9)</f>
        <v>70.9632750386657</v>
      </c>
      <c r="H9" s="67">
        <f aca="true" t="shared" si="1" ref="H9:H39">AK9</f>
        <v>10.549361986033624</v>
      </c>
      <c r="I9" s="68">
        <v>6.9</v>
      </c>
      <c r="J9" s="66"/>
      <c r="K9" s="68">
        <v>15</v>
      </c>
      <c r="L9" s="65">
        <v>13</v>
      </c>
      <c r="M9" s="65"/>
      <c r="N9" s="65">
        <v>14.3</v>
      </c>
      <c r="O9" s="66">
        <v>14.7</v>
      </c>
      <c r="P9" s="69" t="s">
        <v>105</v>
      </c>
      <c r="Q9" s="70">
        <v>25</v>
      </c>
      <c r="R9" s="67">
        <v>7.7</v>
      </c>
      <c r="S9" s="67"/>
      <c r="T9" s="67" t="s">
        <v>108</v>
      </c>
      <c r="U9" s="67"/>
      <c r="V9" s="71">
        <v>4</v>
      </c>
      <c r="W9" s="64">
        <v>1004.8</v>
      </c>
      <c r="X9" s="121">
        <f aca="true" t="shared" si="2" ref="X9:X39">W9+AU17</f>
        <v>1014.9378706068374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17.942269597987615</v>
      </c>
      <c r="AI9">
        <f aca="true" t="shared" si="5" ref="AI9:AI39">IF(W9&gt;=0,6.107*EXP(17.38*(C9/(239+C9))),6.107*EXP(22.44*(C9/(272.4+C9))))</f>
        <v>14.96962212299885</v>
      </c>
      <c r="AJ9">
        <f aca="true" t="shared" si="6" ref="AJ9:AJ39">IF(C9&gt;=0,AI9-(0.000799*1000*(B9-C9)),AI9-(0.00072*1000*(B9-C9)))</f>
        <v>12.732422122998848</v>
      </c>
      <c r="AK9">
        <f>239*LN(AJ9/6.107)/(17.38-LN(AJ9/6.107))</f>
        <v>10.549361986033624</v>
      </c>
      <c r="AM9">
        <f>COUNTIF(V9:V39,"&lt;1")</f>
        <v>2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18.1</v>
      </c>
      <c r="C10" s="74">
        <v>15.6</v>
      </c>
      <c r="D10" s="74">
        <v>24.4</v>
      </c>
      <c r="E10" s="74">
        <v>11.1</v>
      </c>
      <c r="F10" s="75">
        <f t="shared" si="0"/>
        <v>17.75</v>
      </c>
      <c r="G10" s="67">
        <f aca="true" t="shared" si="7" ref="G10:G39">100*(AJ10/AH10)</f>
        <v>75.70774350986554</v>
      </c>
      <c r="H10" s="76">
        <f t="shared" si="1"/>
        <v>13.746517757343655</v>
      </c>
      <c r="I10" s="77">
        <v>7.7</v>
      </c>
      <c r="J10" s="75"/>
      <c r="K10" s="77">
        <v>17.2</v>
      </c>
      <c r="L10" s="74">
        <v>16.1</v>
      </c>
      <c r="M10" s="74"/>
      <c r="N10" s="74">
        <v>14.7</v>
      </c>
      <c r="O10" s="75">
        <v>14.6</v>
      </c>
      <c r="P10" s="78" t="s">
        <v>107</v>
      </c>
      <c r="Q10" s="79">
        <v>20</v>
      </c>
      <c r="R10" s="76">
        <v>9</v>
      </c>
      <c r="S10" s="76"/>
      <c r="T10" s="76" t="s">
        <v>108</v>
      </c>
      <c r="U10" s="76"/>
      <c r="V10" s="80">
        <v>6</v>
      </c>
      <c r="W10" s="73">
        <v>1007.6</v>
      </c>
      <c r="X10" s="121">
        <f t="shared" si="2"/>
        <v>1017.6853705222907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20.75938576154699</v>
      </c>
      <c r="AI10">
        <f t="shared" si="5"/>
        <v>17.713962526575546</v>
      </c>
      <c r="AJ10">
        <f t="shared" si="6"/>
        <v>15.716462526575544</v>
      </c>
      <c r="AK10">
        <f aca="true" t="shared" si="12" ref="AK10:AK39">239*LN(AJ10/6.107)/(17.38-LN(AJ10/6.107))</f>
        <v>13.746517757343655</v>
      </c>
    </row>
    <row r="11" spans="1:37" ht="12.75">
      <c r="A11" s="63">
        <v>3</v>
      </c>
      <c r="B11" s="64">
        <v>20.3</v>
      </c>
      <c r="C11" s="65">
        <v>17.5</v>
      </c>
      <c r="D11" s="65">
        <v>23.3</v>
      </c>
      <c r="E11" s="65">
        <v>13.5</v>
      </c>
      <c r="F11" s="66">
        <f t="shared" si="0"/>
        <v>18.4</v>
      </c>
      <c r="G11" s="67">
        <f t="shared" si="7"/>
        <v>74.56026626529919</v>
      </c>
      <c r="H11" s="67">
        <f t="shared" si="1"/>
        <v>15.633715159129816</v>
      </c>
      <c r="I11" s="68">
        <v>8.8</v>
      </c>
      <c r="J11" s="66"/>
      <c r="K11" s="68">
        <v>18.7</v>
      </c>
      <c r="L11" s="65">
        <v>17.3</v>
      </c>
      <c r="M11" s="65"/>
      <c r="N11" s="65">
        <v>14.7</v>
      </c>
      <c r="O11" s="66">
        <v>15.1</v>
      </c>
      <c r="P11" s="69" t="s">
        <v>109</v>
      </c>
      <c r="Q11" s="70">
        <v>22</v>
      </c>
      <c r="R11" s="67">
        <v>9.3</v>
      </c>
      <c r="S11" s="67"/>
      <c r="T11" s="67">
        <v>0</v>
      </c>
      <c r="U11" s="67"/>
      <c r="V11" s="71">
        <v>7</v>
      </c>
      <c r="W11" s="64">
        <v>989.9</v>
      </c>
      <c r="X11" s="121">
        <f t="shared" si="2"/>
        <v>999.7334934978652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23.809289969148235</v>
      </c>
      <c r="AI11">
        <f t="shared" si="5"/>
        <v>19.989469996874096</v>
      </c>
      <c r="AJ11">
        <f t="shared" si="6"/>
        <v>17.752269996874094</v>
      </c>
      <c r="AK11">
        <f t="shared" si="12"/>
        <v>15.633715159129816</v>
      </c>
    </row>
    <row r="12" spans="1:37" ht="12.75">
      <c r="A12" s="72">
        <v>4</v>
      </c>
      <c r="B12" s="73">
        <v>16.8</v>
      </c>
      <c r="C12" s="74">
        <v>13.8</v>
      </c>
      <c r="D12" s="74">
        <v>21.1</v>
      </c>
      <c r="E12" s="74">
        <v>11</v>
      </c>
      <c r="F12" s="75">
        <f t="shared" si="0"/>
        <v>16.05</v>
      </c>
      <c r="G12" s="67">
        <f t="shared" si="7"/>
        <v>69.93791639827042</v>
      </c>
      <c r="H12" s="76">
        <f t="shared" si="1"/>
        <v>11.288802879083516</v>
      </c>
      <c r="I12" s="77">
        <v>5.2</v>
      </c>
      <c r="J12" s="75"/>
      <c r="K12" s="77">
        <v>17.3</v>
      </c>
      <c r="L12" s="74">
        <v>16.2</v>
      </c>
      <c r="M12" s="74"/>
      <c r="N12" s="74">
        <v>15.4</v>
      </c>
      <c r="O12" s="75">
        <v>14.9</v>
      </c>
      <c r="P12" s="78" t="s">
        <v>110</v>
      </c>
      <c r="Q12" s="79">
        <v>27</v>
      </c>
      <c r="R12" s="76">
        <v>6.5</v>
      </c>
      <c r="S12" s="76"/>
      <c r="T12" s="76" t="s">
        <v>108</v>
      </c>
      <c r="U12" s="76"/>
      <c r="V12" s="80">
        <v>7</v>
      </c>
      <c r="W12" s="73">
        <v>999.8</v>
      </c>
      <c r="X12" s="121">
        <f t="shared" si="2"/>
        <v>1009.8524291545034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19.122963978070903</v>
      </c>
      <c r="AI12">
        <f t="shared" si="5"/>
        <v>15.771202559854595</v>
      </c>
      <c r="AJ12">
        <f t="shared" si="6"/>
        <v>13.374202559854595</v>
      </c>
      <c r="AK12">
        <f t="shared" si="12"/>
        <v>11.288802879083516</v>
      </c>
    </row>
    <row r="13" spans="1:37" ht="12.75">
      <c r="A13" s="63">
        <v>5</v>
      </c>
      <c r="B13" s="64">
        <v>16.9</v>
      </c>
      <c r="C13" s="65">
        <v>14</v>
      </c>
      <c r="D13" s="65">
        <v>19.4</v>
      </c>
      <c r="E13" s="65">
        <v>12</v>
      </c>
      <c r="F13" s="66">
        <f t="shared" si="0"/>
        <v>15.7</v>
      </c>
      <c r="G13" s="67">
        <f t="shared" si="7"/>
        <v>70.98211275119364</v>
      </c>
      <c r="H13" s="67">
        <f t="shared" si="1"/>
        <v>11.608413097599113</v>
      </c>
      <c r="I13" s="68">
        <v>8</v>
      </c>
      <c r="J13" s="66"/>
      <c r="K13" s="68">
        <v>17.2</v>
      </c>
      <c r="L13" s="65">
        <v>16</v>
      </c>
      <c r="M13" s="65"/>
      <c r="N13" s="65">
        <v>15.4</v>
      </c>
      <c r="O13" s="66">
        <v>15</v>
      </c>
      <c r="P13" s="69" t="s">
        <v>113</v>
      </c>
      <c r="Q13" s="70">
        <v>23</v>
      </c>
      <c r="R13" s="67">
        <v>4.3</v>
      </c>
      <c r="S13" s="67"/>
      <c r="T13" s="67">
        <v>1.6</v>
      </c>
      <c r="U13" s="67"/>
      <c r="V13" s="71">
        <v>8</v>
      </c>
      <c r="W13" s="64">
        <v>1003.2</v>
      </c>
      <c r="X13" s="121">
        <f t="shared" si="2"/>
        <v>1013.2831163201156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19.24469765091116</v>
      </c>
      <c r="AI13">
        <f t="shared" si="5"/>
        <v>15.977392985196072</v>
      </c>
      <c r="AJ13">
        <f t="shared" si="6"/>
        <v>13.660292985196072</v>
      </c>
      <c r="AK13">
        <f t="shared" si="12"/>
        <v>11.608413097599113</v>
      </c>
    </row>
    <row r="14" spans="1:37" ht="12.75">
      <c r="A14" s="72">
        <v>6</v>
      </c>
      <c r="B14" s="73">
        <v>17.1</v>
      </c>
      <c r="C14" s="74">
        <v>16.7</v>
      </c>
      <c r="D14" s="74">
        <v>22.7</v>
      </c>
      <c r="E14" s="74">
        <v>13.6</v>
      </c>
      <c r="F14" s="75">
        <f t="shared" si="0"/>
        <v>18.15</v>
      </c>
      <c r="G14" s="67">
        <f t="shared" si="7"/>
        <v>95.85484629602087</v>
      </c>
      <c r="H14" s="76">
        <f t="shared" si="1"/>
        <v>16.433284482911628</v>
      </c>
      <c r="I14" s="77">
        <v>10.6</v>
      </c>
      <c r="J14" s="75"/>
      <c r="K14" s="77">
        <v>17.1</v>
      </c>
      <c r="L14" s="74">
        <v>16.4</v>
      </c>
      <c r="M14" s="74"/>
      <c r="N14" s="74">
        <v>15.5</v>
      </c>
      <c r="O14" s="75">
        <v>15</v>
      </c>
      <c r="P14" s="78" t="s">
        <v>114</v>
      </c>
      <c r="Q14" s="79">
        <v>21</v>
      </c>
      <c r="R14" s="76">
        <v>4</v>
      </c>
      <c r="S14" s="76"/>
      <c r="T14" s="76" t="s">
        <v>108</v>
      </c>
      <c r="U14" s="76"/>
      <c r="V14" s="80">
        <v>8</v>
      </c>
      <c r="W14" s="73">
        <v>1000.4</v>
      </c>
      <c r="X14" s="121">
        <f t="shared" si="2"/>
        <v>1010.4480045686895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19.490204980077856</v>
      </c>
      <c r="AI14">
        <f t="shared" si="5"/>
        <v>19.001906026433034</v>
      </c>
      <c r="AJ14">
        <f t="shared" si="6"/>
        <v>18.682306026433032</v>
      </c>
      <c r="AK14">
        <f t="shared" si="12"/>
        <v>16.433284482911628</v>
      </c>
    </row>
    <row r="15" spans="1:37" ht="12.75">
      <c r="A15" s="63">
        <v>7</v>
      </c>
      <c r="B15" s="64">
        <v>15.4</v>
      </c>
      <c r="C15" s="65">
        <v>13</v>
      </c>
      <c r="D15" s="65">
        <v>23.3</v>
      </c>
      <c r="E15" s="65">
        <v>7.7</v>
      </c>
      <c r="F15" s="66">
        <f t="shared" si="0"/>
        <v>15.5</v>
      </c>
      <c r="G15" s="67">
        <f t="shared" si="7"/>
        <v>74.63327180271038</v>
      </c>
      <c r="H15" s="67">
        <f t="shared" si="1"/>
        <v>10.9215940728453</v>
      </c>
      <c r="I15" s="68">
        <v>3.8</v>
      </c>
      <c r="J15" s="66"/>
      <c r="K15" s="68">
        <v>16.8</v>
      </c>
      <c r="L15" s="65">
        <v>15.8</v>
      </c>
      <c r="M15" s="65"/>
      <c r="N15" s="65">
        <v>15.6</v>
      </c>
      <c r="O15" s="66">
        <v>15.1</v>
      </c>
      <c r="P15" s="69" t="s">
        <v>115</v>
      </c>
      <c r="Q15" s="70">
        <v>10</v>
      </c>
      <c r="R15" s="67">
        <v>6.3</v>
      </c>
      <c r="S15" s="67"/>
      <c r="T15" s="67">
        <v>0</v>
      </c>
      <c r="U15" s="67"/>
      <c r="V15" s="71">
        <v>8</v>
      </c>
      <c r="W15" s="64">
        <v>1009</v>
      </c>
      <c r="X15" s="121">
        <f t="shared" si="2"/>
        <v>1019.1944417061385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17.48820841929759</v>
      </c>
      <c r="AI15">
        <f t="shared" si="5"/>
        <v>14.96962212299885</v>
      </c>
      <c r="AJ15">
        <f t="shared" si="6"/>
        <v>13.05202212299885</v>
      </c>
      <c r="AK15">
        <f t="shared" si="12"/>
        <v>10.9215940728453</v>
      </c>
    </row>
    <row r="16" spans="1:37" ht="12.75">
      <c r="A16" s="72">
        <v>8</v>
      </c>
      <c r="B16" s="73">
        <v>18.1</v>
      </c>
      <c r="C16" s="74">
        <v>15.7</v>
      </c>
      <c r="D16" s="74">
        <v>25.8</v>
      </c>
      <c r="E16" s="74">
        <v>11.9</v>
      </c>
      <c r="F16" s="75">
        <f t="shared" si="0"/>
        <v>18.85</v>
      </c>
      <c r="G16" s="67">
        <f t="shared" si="7"/>
        <v>76.64097385619583</v>
      </c>
      <c r="H16" s="76">
        <f t="shared" si="1"/>
        <v>13.935070144637583</v>
      </c>
      <c r="I16" s="77">
        <v>8.9</v>
      </c>
      <c r="J16" s="75"/>
      <c r="K16" s="77">
        <v>17.9</v>
      </c>
      <c r="L16" s="74">
        <v>16.5</v>
      </c>
      <c r="M16" s="74"/>
      <c r="N16" s="74">
        <v>15.6</v>
      </c>
      <c r="O16" s="75">
        <v>15.1</v>
      </c>
      <c r="P16" s="78" t="s">
        <v>120</v>
      </c>
      <c r="Q16" s="79">
        <v>14</v>
      </c>
      <c r="R16" s="76">
        <v>10</v>
      </c>
      <c r="S16" s="76"/>
      <c r="T16" s="76">
        <v>0</v>
      </c>
      <c r="U16" s="76"/>
      <c r="V16" s="80">
        <v>6</v>
      </c>
      <c r="W16" s="73">
        <v>1014.5</v>
      </c>
      <c r="X16" s="121">
        <f t="shared" si="2"/>
        <v>1024.6544346912106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20.75938576154699</v>
      </c>
      <c r="AI16">
        <f t="shared" si="5"/>
        <v>17.82779541421407</v>
      </c>
      <c r="AJ16">
        <f t="shared" si="6"/>
        <v>15.910195414214067</v>
      </c>
      <c r="AK16">
        <f t="shared" si="12"/>
        <v>13.935070144637583</v>
      </c>
    </row>
    <row r="17" spans="1:47" ht="12.75">
      <c r="A17" s="63">
        <v>9</v>
      </c>
      <c r="B17" s="64">
        <v>17.9</v>
      </c>
      <c r="C17" s="65">
        <v>14.6</v>
      </c>
      <c r="D17" s="65">
        <v>24.9</v>
      </c>
      <c r="E17" s="65">
        <v>11.6</v>
      </c>
      <c r="F17" s="66">
        <f t="shared" si="0"/>
        <v>18.25</v>
      </c>
      <c r="G17" s="67">
        <f t="shared" si="7"/>
        <v>68.16390065573009</v>
      </c>
      <c r="H17" s="67">
        <f t="shared" si="1"/>
        <v>11.951678241696344</v>
      </c>
      <c r="I17" s="68">
        <v>7.1</v>
      </c>
      <c r="J17" s="66"/>
      <c r="K17" s="68">
        <v>20</v>
      </c>
      <c r="L17" s="65">
        <v>18</v>
      </c>
      <c r="M17" s="65"/>
      <c r="N17" s="65">
        <v>16</v>
      </c>
      <c r="O17" s="66">
        <v>15.2</v>
      </c>
      <c r="P17" s="69" t="s">
        <v>114</v>
      </c>
      <c r="Q17" s="70">
        <v>19</v>
      </c>
      <c r="R17" s="67">
        <v>9.1</v>
      </c>
      <c r="S17" s="67"/>
      <c r="T17" s="67">
        <v>0</v>
      </c>
      <c r="U17" s="67"/>
      <c r="V17" s="71">
        <v>4</v>
      </c>
      <c r="W17" s="64">
        <v>1010</v>
      </c>
      <c r="X17" s="121">
        <f t="shared" si="2"/>
        <v>1020.1163802705275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20.49990953559285</v>
      </c>
      <c r="AI17">
        <f t="shared" si="5"/>
        <v>16.61023797035605</v>
      </c>
      <c r="AJ17">
        <f t="shared" si="6"/>
        <v>13.97353797035605</v>
      </c>
      <c r="AK17">
        <f t="shared" si="12"/>
        <v>11.951678241696344</v>
      </c>
      <c r="AU17">
        <f aca="true" t="shared" si="13" ref="AU17:AU47">W9*(10^(85/(18429.1+(67.53*B9)+(0.003*31)))-1)</f>
        <v>10.137870606837385</v>
      </c>
    </row>
    <row r="18" spans="1:47" ht="12.75">
      <c r="A18" s="72">
        <v>10</v>
      </c>
      <c r="B18" s="73">
        <v>19.9</v>
      </c>
      <c r="C18" s="74">
        <v>17.9</v>
      </c>
      <c r="D18" s="74">
        <v>23.5</v>
      </c>
      <c r="E18" s="74">
        <v>16.8</v>
      </c>
      <c r="F18" s="75">
        <f t="shared" si="0"/>
        <v>20.15</v>
      </c>
      <c r="G18" s="67">
        <f t="shared" si="7"/>
        <v>81.37817992635773</v>
      </c>
      <c r="H18" s="76">
        <f t="shared" si="1"/>
        <v>16.616975631715835</v>
      </c>
      <c r="I18" s="77">
        <v>15</v>
      </c>
      <c r="J18" s="75"/>
      <c r="K18" s="77">
        <v>21.3</v>
      </c>
      <c r="L18" s="74">
        <v>19.3</v>
      </c>
      <c r="M18" s="74"/>
      <c r="N18" s="74">
        <v>16.1</v>
      </c>
      <c r="O18" s="75">
        <v>15.3</v>
      </c>
      <c r="P18" s="78" t="s">
        <v>113</v>
      </c>
      <c r="Q18" s="79">
        <v>21</v>
      </c>
      <c r="R18" s="76">
        <v>4.4</v>
      </c>
      <c r="S18" s="76"/>
      <c r="T18" s="76" t="s">
        <v>108</v>
      </c>
      <c r="U18" s="76"/>
      <c r="V18" s="80">
        <v>8</v>
      </c>
      <c r="W18" s="73">
        <v>1005.5</v>
      </c>
      <c r="X18" s="121">
        <f t="shared" si="2"/>
        <v>1015.5021740761077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23.227245377935365</v>
      </c>
      <c r="AI18">
        <f t="shared" si="5"/>
        <v>20.49990953559285</v>
      </c>
      <c r="AJ18">
        <f t="shared" si="6"/>
        <v>18.90190953559285</v>
      </c>
      <c r="AK18">
        <f t="shared" si="12"/>
        <v>16.616975631715835</v>
      </c>
      <c r="AU18">
        <f t="shared" si="13"/>
        <v>10.085370522290651</v>
      </c>
    </row>
    <row r="19" spans="1:47" ht="12.75">
      <c r="A19" s="63">
        <v>11</v>
      </c>
      <c r="B19" s="64">
        <v>15.5</v>
      </c>
      <c r="C19" s="65">
        <v>13.7</v>
      </c>
      <c r="D19" s="65">
        <v>22.8</v>
      </c>
      <c r="E19" s="65">
        <v>6.5</v>
      </c>
      <c r="F19" s="66">
        <f t="shared" si="0"/>
        <v>14.65</v>
      </c>
      <c r="G19" s="67">
        <f t="shared" si="7"/>
        <v>80.85321410382325</v>
      </c>
      <c r="H19" s="67">
        <f t="shared" si="1"/>
        <v>12.228557698245595</v>
      </c>
      <c r="I19" s="68">
        <v>2.8</v>
      </c>
      <c r="J19" s="66"/>
      <c r="K19" s="68">
        <v>17.4</v>
      </c>
      <c r="L19" s="65">
        <v>15.7</v>
      </c>
      <c r="M19" s="65"/>
      <c r="N19" s="65">
        <v>16.1</v>
      </c>
      <c r="O19" s="66">
        <v>15.5</v>
      </c>
      <c r="P19" s="69" t="s">
        <v>120</v>
      </c>
      <c r="Q19" s="70">
        <v>11</v>
      </c>
      <c r="R19" s="67">
        <v>8.4</v>
      </c>
      <c r="S19" s="67"/>
      <c r="T19" s="67">
        <v>0</v>
      </c>
      <c r="U19" s="67"/>
      <c r="V19" s="71">
        <v>8</v>
      </c>
      <c r="W19" s="64">
        <v>1010.9</v>
      </c>
      <c r="X19" s="121">
        <f t="shared" si="2"/>
        <v>1021.1100791141022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17.600767877026804</v>
      </c>
      <c r="AI19">
        <f t="shared" si="5"/>
        <v>15.668986535529427</v>
      </c>
      <c r="AJ19">
        <f t="shared" si="6"/>
        <v>14.230786535529427</v>
      </c>
      <c r="AK19">
        <f t="shared" si="12"/>
        <v>12.228557698245595</v>
      </c>
      <c r="AU19">
        <f t="shared" si="13"/>
        <v>9.83349349786526</v>
      </c>
    </row>
    <row r="20" spans="1:47" ht="12.75">
      <c r="A20" s="72">
        <v>12</v>
      </c>
      <c r="B20" s="73">
        <v>17.8</v>
      </c>
      <c r="C20" s="74">
        <v>15</v>
      </c>
      <c r="D20" s="74">
        <v>25.7</v>
      </c>
      <c r="E20" s="74">
        <v>6.6</v>
      </c>
      <c r="F20" s="75">
        <f t="shared" si="0"/>
        <v>16.15</v>
      </c>
      <c r="G20" s="67">
        <f t="shared" si="7"/>
        <v>72.68610852000322</v>
      </c>
      <c r="H20" s="76">
        <f t="shared" si="1"/>
        <v>12.833183946462668</v>
      </c>
      <c r="I20" s="77">
        <v>2.8</v>
      </c>
      <c r="J20" s="75"/>
      <c r="K20" s="77">
        <v>19.5</v>
      </c>
      <c r="L20" s="74">
        <v>15</v>
      </c>
      <c r="M20" s="74"/>
      <c r="N20" s="74">
        <v>15.9</v>
      </c>
      <c r="O20" s="75">
        <v>15.5</v>
      </c>
      <c r="P20" s="78" t="s">
        <v>123</v>
      </c>
      <c r="Q20" s="79">
        <v>14</v>
      </c>
      <c r="R20" s="76">
        <v>10.3</v>
      </c>
      <c r="S20" s="76"/>
      <c r="T20" s="76">
        <v>0</v>
      </c>
      <c r="U20" s="76"/>
      <c r="V20" s="80">
        <v>0</v>
      </c>
      <c r="W20" s="73">
        <v>1015.8</v>
      </c>
      <c r="X20" s="121">
        <f t="shared" si="2"/>
        <v>1025.9779917568853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12</v>
      </c>
      <c r="AH20">
        <f t="shared" si="11"/>
        <v>20.371240520305903</v>
      </c>
      <c r="AI20">
        <f t="shared" si="5"/>
        <v>17.04426199146042</v>
      </c>
      <c r="AJ20">
        <f t="shared" si="6"/>
        <v>14.807061991460419</v>
      </c>
      <c r="AK20">
        <f t="shared" si="12"/>
        <v>12.833183946462668</v>
      </c>
      <c r="AU20">
        <f t="shared" si="13"/>
        <v>10.05242915450349</v>
      </c>
    </row>
    <row r="21" spans="1:47" ht="12.75">
      <c r="A21" s="63">
        <v>13</v>
      </c>
      <c r="B21" s="64">
        <v>16.1</v>
      </c>
      <c r="C21" s="65">
        <v>14.9</v>
      </c>
      <c r="D21" s="65">
        <v>19.6</v>
      </c>
      <c r="E21" s="65">
        <v>11.8</v>
      </c>
      <c r="F21" s="66">
        <f t="shared" si="0"/>
        <v>15.700000000000001</v>
      </c>
      <c r="G21" s="67">
        <f t="shared" si="7"/>
        <v>87.3505096687875</v>
      </c>
      <c r="H21" s="67">
        <f t="shared" si="1"/>
        <v>13.998688491101335</v>
      </c>
      <c r="I21" s="68">
        <v>7.2</v>
      </c>
      <c r="J21" s="66"/>
      <c r="K21" s="68">
        <v>18.1</v>
      </c>
      <c r="L21" s="65">
        <v>17.1</v>
      </c>
      <c r="M21" s="65"/>
      <c r="N21" s="65">
        <v>16</v>
      </c>
      <c r="O21" s="66">
        <v>15.5</v>
      </c>
      <c r="P21" s="69" t="s">
        <v>115</v>
      </c>
      <c r="Q21" s="70">
        <v>22</v>
      </c>
      <c r="R21" s="67">
        <v>0</v>
      </c>
      <c r="S21" s="67"/>
      <c r="T21" s="67">
        <v>24.8</v>
      </c>
      <c r="U21" s="67"/>
      <c r="V21" s="71">
        <v>8</v>
      </c>
      <c r="W21" s="64">
        <v>1009.2</v>
      </c>
      <c r="X21" s="121">
        <f t="shared" si="2"/>
        <v>1019.3716413754428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13</v>
      </c>
      <c r="AF21">
        <f t="shared" si="4"/>
        <v>0</v>
      </c>
      <c r="AH21">
        <f t="shared" si="11"/>
        <v>18.289570683885234</v>
      </c>
      <c r="AI21">
        <f t="shared" si="5"/>
        <v>16.934833208606896</v>
      </c>
      <c r="AJ21">
        <f t="shared" si="6"/>
        <v>15.976033208606896</v>
      </c>
      <c r="AK21">
        <f t="shared" si="12"/>
        <v>13.998688491101335</v>
      </c>
      <c r="AU21">
        <f t="shared" si="13"/>
        <v>10.083116320115552</v>
      </c>
    </row>
    <row r="22" spans="1:47" ht="12.75">
      <c r="A22" s="72">
        <v>14</v>
      </c>
      <c r="B22" s="73">
        <v>15</v>
      </c>
      <c r="C22" s="74">
        <v>15</v>
      </c>
      <c r="D22" s="74">
        <v>15.7</v>
      </c>
      <c r="E22" s="74">
        <v>14.7</v>
      </c>
      <c r="F22" s="75">
        <f t="shared" si="0"/>
        <v>15.2</v>
      </c>
      <c r="G22" s="67">
        <f t="shared" si="7"/>
        <v>100</v>
      </c>
      <c r="H22" s="76">
        <f t="shared" si="1"/>
        <v>14.999999999999998</v>
      </c>
      <c r="I22" s="77">
        <v>14.4</v>
      </c>
      <c r="J22" s="75"/>
      <c r="K22" s="77">
        <v>15.9</v>
      </c>
      <c r="L22" s="74">
        <v>15.9</v>
      </c>
      <c r="M22" s="74"/>
      <c r="N22" s="74">
        <v>16</v>
      </c>
      <c r="O22" s="75">
        <v>15.5</v>
      </c>
      <c r="P22" s="78" t="s">
        <v>126</v>
      </c>
      <c r="Q22" s="79">
        <v>16</v>
      </c>
      <c r="R22" s="76">
        <v>0</v>
      </c>
      <c r="S22" s="76"/>
      <c r="T22" s="76">
        <v>3.3</v>
      </c>
      <c r="U22" s="76"/>
      <c r="V22" s="80">
        <v>8</v>
      </c>
      <c r="W22" s="73">
        <v>995.6</v>
      </c>
      <c r="X22" s="121">
        <f t="shared" si="2"/>
        <v>1005.67310071124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17.04426199146042</v>
      </c>
      <c r="AI22">
        <f t="shared" si="5"/>
        <v>17.04426199146042</v>
      </c>
      <c r="AJ22">
        <f t="shared" si="6"/>
        <v>17.04426199146042</v>
      </c>
      <c r="AK22">
        <f t="shared" si="12"/>
        <v>14.999999999999998</v>
      </c>
      <c r="AU22">
        <f t="shared" si="13"/>
        <v>10.048004568689525</v>
      </c>
    </row>
    <row r="23" spans="1:47" ht="12.75">
      <c r="A23" s="63">
        <v>15</v>
      </c>
      <c r="B23" s="64">
        <v>14.8</v>
      </c>
      <c r="C23" s="65">
        <v>12.7</v>
      </c>
      <c r="D23" s="65">
        <v>18.4</v>
      </c>
      <c r="E23" s="65">
        <v>10.3</v>
      </c>
      <c r="F23" s="66">
        <f t="shared" si="0"/>
        <v>14.35</v>
      </c>
      <c r="G23" s="67">
        <f t="shared" si="7"/>
        <v>77.26420406239544</v>
      </c>
      <c r="H23" s="67">
        <f t="shared" si="1"/>
        <v>10.862123576302325</v>
      </c>
      <c r="I23" s="68">
        <v>8</v>
      </c>
      <c r="J23" s="66"/>
      <c r="K23" s="68">
        <v>17.2</v>
      </c>
      <c r="L23" s="65">
        <v>15</v>
      </c>
      <c r="M23" s="65"/>
      <c r="N23" s="65">
        <v>15.7</v>
      </c>
      <c r="O23" s="66">
        <v>15.5</v>
      </c>
      <c r="P23" s="69" t="s">
        <v>126</v>
      </c>
      <c r="Q23" s="70">
        <v>16</v>
      </c>
      <c r="R23" s="67">
        <v>7.6</v>
      </c>
      <c r="S23" s="67"/>
      <c r="T23" s="67">
        <v>0</v>
      </c>
      <c r="U23" s="67"/>
      <c r="V23" s="71">
        <v>8</v>
      </c>
      <c r="W23" s="64">
        <v>1002.3</v>
      </c>
      <c r="X23" s="121">
        <f t="shared" si="2"/>
        <v>1012.4479738550917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16.8260215853932</v>
      </c>
      <c r="AI23">
        <f t="shared" si="5"/>
        <v>14.678391653320906</v>
      </c>
      <c r="AJ23">
        <f t="shared" si="6"/>
        <v>13.000491653320905</v>
      </c>
      <c r="AK23">
        <f t="shared" si="12"/>
        <v>10.862123576302325</v>
      </c>
      <c r="AU23">
        <f t="shared" si="13"/>
        <v>10.1944417061385</v>
      </c>
    </row>
    <row r="24" spans="1:47" ht="12.75">
      <c r="A24" s="72">
        <v>16</v>
      </c>
      <c r="B24" s="73">
        <v>15.4</v>
      </c>
      <c r="C24" s="74">
        <v>13.2</v>
      </c>
      <c r="D24" s="74">
        <v>20.8</v>
      </c>
      <c r="E24" s="74">
        <v>3.5</v>
      </c>
      <c r="F24" s="75">
        <f t="shared" si="0"/>
        <v>12.15</v>
      </c>
      <c r="G24" s="67">
        <f t="shared" si="7"/>
        <v>76.67329159473046</v>
      </c>
      <c r="H24" s="76">
        <f t="shared" si="1"/>
        <v>11.32775490545422</v>
      </c>
      <c r="I24" s="77">
        <v>-0.4</v>
      </c>
      <c r="J24" s="75"/>
      <c r="K24" s="77">
        <v>16.9</v>
      </c>
      <c r="L24" s="74">
        <v>12.7</v>
      </c>
      <c r="M24" s="74"/>
      <c r="N24" s="74">
        <v>15.2</v>
      </c>
      <c r="O24" s="75">
        <v>15.4</v>
      </c>
      <c r="P24" s="78" t="s">
        <v>120</v>
      </c>
      <c r="Q24" s="79">
        <v>10</v>
      </c>
      <c r="R24" s="76">
        <v>8.2</v>
      </c>
      <c r="S24" s="76"/>
      <c r="T24" s="76">
        <v>0</v>
      </c>
      <c r="U24" s="76"/>
      <c r="V24" s="80">
        <v>1</v>
      </c>
      <c r="W24" s="73">
        <v>1008.1</v>
      </c>
      <c r="X24" s="121">
        <f t="shared" si="2"/>
        <v>1018.2853485470349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16</v>
      </c>
      <c r="AD24">
        <f t="shared" si="10"/>
        <v>16</v>
      </c>
      <c r="AE24">
        <f t="shared" si="3"/>
        <v>0</v>
      </c>
      <c r="AF24">
        <f t="shared" si="4"/>
        <v>0</v>
      </c>
      <c r="AH24">
        <f t="shared" si="11"/>
        <v>17.48820841929759</v>
      </c>
      <c r="AI24">
        <f t="shared" si="5"/>
        <v>15.166585036022243</v>
      </c>
      <c r="AJ24">
        <f t="shared" si="6"/>
        <v>13.408785036022241</v>
      </c>
      <c r="AK24">
        <f t="shared" si="12"/>
        <v>11.32775490545422</v>
      </c>
      <c r="AU24">
        <f t="shared" si="13"/>
        <v>10.154434691210664</v>
      </c>
    </row>
    <row r="25" spans="1:47" ht="12.75">
      <c r="A25" s="63">
        <v>17</v>
      </c>
      <c r="B25" s="64">
        <v>16</v>
      </c>
      <c r="C25" s="65">
        <v>14.5</v>
      </c>
      <c r="D25" s="65">
        <v>20.7</v>
      </c>
      <c r="E25" s="65">
        <v>6.6</v>
      </c>
      <c r="F25" s="66">
        <f t="shared" si="0"/>
        <v>13.649999999999999</v>
      </c>
      <c r="G25" s="67">
        <f t="shared" si="7"/>
        <v>84.21631138570986</v>
      </c>
      <c r="H25" s="67">
        <f t="shared" si="1"/>
        <v>13.338948117252473</v>
      </c>
      <c r="I25" s="68">
        <v>3.1</v>
      </c>
      <c r="J25" s="66"/>
      <c r="K25" s="68">
        <v>16.4</v>
      </c>
      <c r="L25" s="65">
        <v>14.8</v>
      </c>
      <c r="M25" s="65"/>
      <c r="N25" s="65">
        <v>15.1</v>
      </c>
      <c r="O25" s="66">
        <v>15.2</v>
      </c>
      <c r="P25" s="69" t="s">
        <v>134</v>
      </c>
      <c r="Q25" s="70">
        <v>16</v>
      </c>
      <c r="R25" s="67">
        <v>4.4</v>
      </c>
      <c r="S25" s="67"/>
      <c r="T25" s="67">
        <v>0</v>
      </c>
      <c r="U25" s="67"/>
      <c r="V25" s="71">
        <v>8</v>
      </c>
      <c r="W25" s="64">
        <v>1009.6</v>
      </c>
      <c r="X25" s="121">
        <f t="shared" si="2"/>
        <v>1019.7792128048425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18.173154145192665</v>
      </c>
      <c r="AI25">
        <f t="shared" si="5"/>
        <v>16.503260083520495</v>
      </c>
      <c r="AJ25">
        <f t="shared" si="6"/>
        <v>15.304760083520495</v>
      </c>
      <c r="AK25">
        <f t="shared" si="12"/>
        <v>13.338948117252473</v>
      </c>
      <c r="AU25">
        <f t="shared" si="13"/>
        <v>10.11638027052758</v>
      </c>
    </row>
    <row r="26" spans="1:47" ht="12.75">
      <c r="A26" s="72">
        <v>18</v>
      </c>
      <c r="B26" s="73">
        <v>14.9</v>
      </c>
      <c r="C26" s="74">
        <v>12.8</v>
      </c>
      <c r="D26" s="74">
        <v>19</v>
      </c>
      <c r="E26" s="74">
        <v>9.9</v>
      </c>
      <c r="F26" s="75">
        <f t="shared" si="0"/>
        <v>14.45</v>
      </c>
      <c r="G26" s="67">
        <f t="shared" si="7"/>
        <v>77.33769873568424</v>
      </c>
      <c r="H26" s="76">
        <f t="shared" si="1"/>
        <v>10.973345567169654</v>
      </c>
      <c r="I26" s="77">
        <v>5.2</v>
      </c>
      <c r="J26" s="75"/>
      <c r="K26" s="77">
        <v>15.7</v>
      </c>
      <c r="L26" s="74">
        <v>14.4</v>
      </c>
      <c r="M26" s="74"/>
      <c r="N26" s="74">
        <v>15.1</v>
      </c>
      <c r="O26" s="75">
        <v>15.1</v>
      </c>
      <c r="P26" s="78" t="s">
        <v>135</v>
      </c>
      <c r="Q26" s="79">
        <v>21</v>
      </c>
      <c r="R26" s="76">
        <v>0</v>
      </c>
      <c r="S26" s="76"/>
      <c r="T26" s="76">
        <v>0</v>
      </c>
      <c r="U26" s="76"/>
      <c r="V26" s="80">
        <v>8</v>
      </c>
      <c r="W26" s="73">
        <v>1004.2</v>
      </c>
      <c r="X26" s="121">
        <f t="shared" si="2"/>
        <v>1014.3636602548486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16.934833208606896</v>
      </c>
      <c r="AI26">
        <f t="shared" si="5"/>
        <v>14.77491028826301</v>
      </c>
      <c r="AJ26">
        <f t="shared" si="6"/>
        <v>13.09701028826301</v>
      </c>
      <c r="AK26">
        <f t="shared" si="12"/>
        <v>10.973345567169654</v>
      </c>
      <c r="AU26">
        <f t="shared" si="13"/>
        <v>10.002174076107776</v>
      </c>
    </row>
    <row r="27" spans="1:47" ht="12.75">
      <c r="A27" s="63">
        <v>19</v>
      </c>
      <c r="B27" s="64">
        <v>18.4</v>
      </c>
      <c r="C27" s="65">
        <v>15.4</v>
      </c>
      <c r="D27" s="65">
        <v>20.8</v>
      </c>
      <c r="E27" s="65">
        <v>11.1</v>
      </c>
      <c r="F27" s="66">
        <f t="shared" si="0"/>
        <v>15.95</v>
      </c>
      <c r="G27" s="67">
        <f t="shared" si="7"/>
        <v>71.33975314964087</v>
      </c>
      <c r="H27" s="67">
        <f t="shared" si="1"/>
        <v>13.123732165263785</v>
      </c>
      <c r="I27" s="68">
        <v>7.4</v>
      </c>
      <c r="J27" s="66"/>
      <c r="K27" s="68">
        <v>18.8</v>
      </c>
      <c r="L27" s="65">
        <v>15.3</v>
      </c>
      <c r="M27" s="65"/>
      <c r="N27" s="65">
        <v>15.1</v>
      </c>
      <c r="O27" s="66">
        <v>15.1</v>
      </c>
      <c r="P27" s="69" t="s">
        <v>105</v>
      </c>
      <c r="Q27" s="70">
        <v>22</v>
      </c>
      <c r="R27" s="67">
        <v>6.6</v>
      </c>
      <c r="S27" s="67"/>
      <c r="T27" s="67">
        <v>4.3</v>
      </c>
      <c r="U27" s="67"/>
      <c r="V27" s="71">
        <v>4</v>
      </c>
      <c r="W27" s="64">
        <v>1006</v>
      </c>
      <c r="X27" s="121">
        <f t="shared" si="2"/>
        <v>1016.0589340170466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21.153995848068842</v>
      </c>
      <c r="AI27">
        <f t="shared" si="5"/>
        <v>17.48820841929759</v>
      </c>
      <c r="AJ27">
        <f t="shared" si="6"/>
        <v>15.09120841929759</v>
      </c>
      <c r="AK27">
        <f t="shared" si="12"/>
        <v>13.123732165263785</v>
      </c>
      <c r="AU27">
        <f t="shared" si="13"/>
        <v>10.210079114102156</v>
      </c>
    </row>
    <row r="28" spans="1:47" ht="12.75">
      <c r="A28" s="72">
        <v>20</v>
      </c>
      <c r="B28" s="73">
        <v>17.1</v>
      </c>
      <c r="C28" s="74">
        <v>16.2</v>
      </c>
      <c r="D28" s="74">
        <v>21.5</v>
      </c>
      <c r="E28" s="74">
        <v>14.6</v>
      </c>
      <c r="F28" s="75">
        <f t="shared" si="0"/>
        <v>18.05</v>
      </c>
      <c r="G28" s="67">
        <f t="shared" si="7"/>
        <v>90.75092277059356</v>
      </c>
      <c r="H28" s="76">
        <f t="shared" si="1"/>
        <v>15.576708480674958</v>
      </c>
      <c r="I28" s="77">
        <v>14.3</v>
      </c>
      <c r="J28" s="75"/>
      <c r="K28" s="77">
        <v>17.5</v>
      </c>
      <c r="L28" s="74">
        <v>16.6</v>
      </c>
      <c r="M28" s="74"/>
      <c r="N28" s="74">
        <v>15.3</v>
      </c>
      <c r="O28" s="75">
        <v>15.1</v>
      </c>
      <c r="P28" s="78" t="s">
        <v>136</v>
      </c>
      <c r="Q28" s="79">
        <v>16</v>
      </c>
      <c r="R28" s="76">
        <v>5.3</v>
      </c>
      <c r="S28" s="76"/>
      <c r="T28" s="76" t="s">
        <v>108</v>
      </c>
      <c r="U28" s="76"/>
      <c r="V28" s="80">
        <v>7</v>
      </c>
      <c r="W28" s="73">
        <v>1008.8</v>
      </c>
      <c r="X28" s="121">
        <f t="shared" si="2"/>
        <v>1018.9323740592703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19.490204980077856</v>
      </c>
      <c r="AI28">
        <f t="shared" si="5"/>
        <v>18.406640869300837</v>
      </c>
      <c r="AJ28">
        <f t="shared" si="6"/>
        <v>17.687540869300836</v>
      </c>
      <c r="AK28">
        <f t="shared" si="12"/>
        <v>15.576708480674958</v>
      </c>
      <c r="AU28">
        <f t="shared" si="13"/>
        <v>10.17799175688533</v>
      </c>
    </row>
    <row r="29" spans="1:47" ht="12.75">
      <c r="A29" s="63">
        <v>21</v>
      </c>
      <c r="B29" s="64">
        <v>20.1</v>
      </c>
      <c r="C29" s="65">
        <v>18.4</v>
      </c>
      <c r="D29" s="65">
        <v>21.7</v>
      </c>
      <c r="E29" s="65">
        <v>17.1</v>
      </c>
      <c r="F29" s="66">
        <f t="shared" si="0"/>
        <v>19.4</v>
      </c>
      <c r="G29" s="67">
        <f t="shared" si="7"/>
        <v>84.17721399857612</v>
      </c>
      <c r="H29" s="67">
        <f t="shared" si="1"/>
        <v>17.34580368188642</v>
      </c>
      <c r="I29" s="68">
        <v>16.8</v>
      </c>
      <c r="J29" s="66"/>
      <c r="K29" s="68">
        <v>19.4</v>
      </c>
      <c r="L29" s="65">
        <v>18.2</v>
      </c>
      <c r="M29" s="65"/>
      <c r="N29" s="65">
        <v>15.7</v>
      </c>
      <c r="O29" s="66">
        <v>15.2</v>
      </c>
      <c r="P29" s="69" t="s">
        <v>137</v>
      </c>
      <c r="Q29" s="70">
        <v>26</v>
      </c>
      <c r="R29" s="67">
        <v>0</v>
      </c>
      <c r="S29" s="67"/>
      <c r="T29" s="67" t="s">
        <v>108</v>
      </c>
      <c r="U29" s="67"/>
      <c r="V29" s="71">
        <v>8</v>
      </c>
      <c r="W29" s="64">
        <v>1008</v>
      </c>
      <c r="X29" s="121">
        <f t="shared" si="2"/>
        <v>1018.0201645182624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23.51669164104634</v>
      </c>
      <c r="AI29">
        <f t="shared" si="5"/>
        <v>21.153995848068842</v>
      </c>
      <c r="AJ29">
        <f t="shared" si="6"/>
        <v>19.79569584806884</v>
      </c>
      <c r="AK29">
        <f t="shared" si="12"/>
        <v>17.34580368188642</v>
      </c>
      <c r="AU29">
        <f t="shared" si="13"/>
        <v>10.171641375442755</v>
      </c>
    </row>
    <row r="30" spans="1:47" ht="12.75">
      <c r="A30" s="72">
        <v>22</v>
      </c>
      <c r="B30" s="73">
        <v>20.6</v>
      </c>
      <c r="C30" s="74">
        <v>18.4</v>
      </c>
      <c r="D30" s="74">
        <v>27</v>
      </c>
      <c r="E30" s="74">
        <v>16</v>
      </c>
      <c r="F30" s="75">
        <f t="shared" si="0"/>
        <v>21.5</v>
      </c>
      <c r="G30" s="67">
        <f t="shared" si="7"/>
        <v>79.9705903059916</v>
      </c>
      <c r="H30" s="76">
        <f t="shared" si="1"/>
        <v>17.023678802626858</v>
      </c>
      <c r="I30" s="77">
        <v>12.8</v>
      </c>
      <c r="J30" s="75"/>
      <c r="K30" s="77">
        <v>20.9</v>
      </c>
      <c r="L30" s="74">
        <v>18.4</v>
      </c>
      <c r="M30" s="74"/>
      <c r="N30" s="74">
        <v>16.1</v>
      </c>
      <c r="O30" s="75">
        <v>15.4</v>
      </c>
      <c r="P30" s="78" t="s">
        <v>138</v>
      </c>
      <c r="Q30" s="79">
        <v>20</v>
      </c>
      <c r="R30" s="76">
        <v>6.4</v>
      </c>
      <c r="S30" s="76"/>
      <c r="T30" s="76">
        <v>5.8</v>
      </c>
      <c r="U30" s="76"/>
      <c r="V30" s="80">
        <v>4</v>
      </c>
      <c r="W30" s="73">
        <v>1006.3</v>
      </c>
      <c r="X30" s="121">
        <f t="shared" si="2"/>
        <v>1016.2861400370955</v>
      </c>
      <c r="Y30" s="127">
        <v>0</v>
      </c>
      <c r="Z30" s="134">
        <v>0</v>
      </c>
      <c r="AA30" s="127">
        <v>1</v>
      </c>
      <c r="AB30">
        <f t="shared" si="8"/>
        <v>22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24.254161153310413</v>
      </c>
      <c r="AI30">
        <f t="shared" si="5"/>
        <v>21.153995848068842</v>
      </c>
      <c r="AJ30">
        <f t="shared" si="6"/>
        <v>19.39619584806884</v>
      </c>
      <c r="AK30">
        <f t="shared" si="12"/>
        <v>17.023678802626858</v>
      </c>
      <c r="AU30">
        <f t="shared" si="13"/>
        <v>10.073100711239986</v>
      </c>
    </row>
    <row r="31" spans="1:47" ht="12.75">
      <c r="A31" s="63">
        <v>23</v>
      </c>
      <c r="B31" s="64">
        <v>22.4</v>
      </c>
      <c r="C31" s="65">
        <v>19</v>
      </c>
      <c r="D31" s="65">
        <v>25.2</v>
      </c>
      <c r="E31" s="65">
        <v>16.5</v>
      </c>
      <c r="F31" s="66">
        <f t="shared" si="0"/>
        <v>20.85</v>
      </c>
      <c r="G31" s="67">
        <f t="shared" si="7"/>
        <v>71.07409830870911</v>
      </c>
      <c r="H31" s="67">
        <f t="shared" si="1"/>
        <v>16.901374974138655</v>
      </c>
      <c r="I31" s="68">
        <v>12.1</v>
      </c>
      <c r="J31" s="66"/>
      <c r="K31" s="68">
        <v>20</v>
      </c>
      <c r="L31" s="65">
        <v>17.9</v>
      </c>
      <c r="M31" s="65"/>
      <c r="N31" s="65">
        <v>16.5</v>
      </c>
      <c r="O31" s="66">
        <v>15.6</v>
      </c>
      <c r="P31" s="69" t="s">
        <v>139</v>
      </c>
      <c r="Q31" s="70">
        <v>23</v>
      </c>
      <c r="R31" s="67">
        <v>5.6</v>
      </c>
      <c r="S31" s="67"/>
      <c r="T31" s="67">
        <v>3.6</v>
      </c>
      <c r="U31" s="67"/>
      <c r="V31" s="71">
        <v>4</v>
      </c>
      <c r="W31" s="64">
        <v>991.5</v>
      </c>
      <c r="X31" s="121">
        <f t="shared" si="2"/>
        <v>1001.2790011896502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27.079311084848214</v>
      </c>
      <c r="AI31">
        <f t="shared" si="5"/>
        <v>21.962976181766184</v>
      </c>
      <c r="AJ31">
        <f t="shared" si="6"/>
        <v>19.246376181766184</v>
      </c>
      <c r="AK31">
        <f t="shared" si="12"/>
        <v>16.901374974138655</v>
      </c>
      <c r="AU31">
        <f t="shared" si="13"/>
        <v>10.147973855091813</v>
      </c>
    </row>
    <row r="32" spans="1:47" ht="12.75">
      <c r="A32" s="72">
        <v>24</v>
      </c>
      <c r="B32" s="73">
        <v>13.9</v>
      </c>
      <c r="C32" s="74">
        <v>13.3</v>
      </c>
      <c r="D32" s="74">
        <v>18.9</v>
      </c>
      <c r="E32" s="74">
        <v>9.3</v>
      </c>
      <c r="F32" s="75">
        <f t="shared" si="0"/>
        <v>14.1</v>
      </c>
      <c r="G32" s="67">
        <f t="shared" si="7"/>
        <v>93.14926331107206</v>
      </c>
      <c r="H32" s="76">
        <f t="shared" si="1"/>
        <v>12.811987240254075</v>
      </c>
      <c r="I32" s="77">
        <v>5</v>
      </c>
      <c r="J32" s="75"/>
      <c r="K32" s="77">
        <v>14.5</v>
      </c>
      <c r="L32" s="74">
        <v>14</v>
      </c>
      <c r="M32" s="74"/>
      <c r="N32" s="74">
        <v>16.4</v>
      </c>
      <c r="O32" s="75">
        <v>15.7</v>
      </c>
      <c r="P32" s="78" t="s">
        <v>147</v>
      </c>
      <c r="Q32" s="79">
        <v>15</v>
      </c>
      <c r="R32" s="76">
        <v>4.4</v>
      </c>
      <c r="S32" s="76"/>
      <c r="T32" s="76">
        <v>0.3</v>
      </c>
      <c r="U32" s="76"/>
      <c r="V32" s="80">
        <v>7</v>
      </c>
      <c r="W32" s="73">
        <v>991</v>
      </c>
      <c r="X32" s="121">
        <f t="shared" si="2"/>
        <v>1001.0652099134772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15.87400375938533</v>
      </c>
      <c r="AI32">
        <f t="shared" si="5"/>
        <v>15.265917559839318</v>
      </c>
      <c r="AJ32">
        <f t="shared" si="6"/>
        <v>14.786517559839318</v>
      </c>
      <c r="AK32">
        <f t="shared" si="12"/>
        <v>12.811987240254075</v>
      </c>
      <c r="AU32">
        <f t="shared" si="13"/>
        <v>10.185348547034907</v>
      </c>
    </row>
    <row r="33" spans="1:47" ht="12.75">
      <c r="A33" s="63">
        <v>25</v>
      </c>
      <c r="B33" s="64">
        <v>15.2</v>
      </c>
      <c r="C33" s="65">
        <v>12.6</v>
      </c>
      <c r="D33" s="65">
        <v>17.1</v>
      </c>
      <c r="E33" s="65">
        <v>9.5</v>
      </c>
      <c r="F33" s="66">
        <f t="shared" si="0"/>
        <v>13.3</v>
      </c>
      <c r="G33" s="67">
        <f t="shared" si="7"/>
        <v>72.43000237843847</v>
      </c>
      <c r="H33" s="67">
        <f t="shared" si="1"/>
        <v>10.279481380623833</v>
      </c>
      <c r="I33" s="68">
        <v>5.5</v>
      </c>
      <c r="J33" s="66"/>
      <c r="K33" s="68">
        <v>14.2</v>
      </c>
      <c r="L33" s="65">
        <v>13.7</v>
      </c>
      <c r="M33" s="65"/>
      <c r="N33" s="65">
        <v>16</v>
      </c>
      <c r="O33" s="66">
        <v>15.7</v>
      </c>
      <c r="P33" s="69" t="s">
        <v>148</v>
      </c>
      <c r="Q33" s="70">
        <v>17</v>
      </c>
      <c r="R33" s="67">
        <v>0</v>
      </c>
      <c r="S33" s="67"/>
      <c r="T33" s="67">
        <v>8.8</v>
      </c>
      <c r="U33" s="67"/>
      <c r="V33" s="71">
        <v>0</v>
      </c>
      <c r="W33" s="64">
        <v>998</v>
      </c>
      <c r="X33" s="121">
        <f t="shared" si="2"/>
        <v>1008.0903381332595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17.264982952894922</v>
      </c>
      <c r="AI33">
        <f t="shared" si="5"/>
        <v>14.58242756341879</v>
      </c>
      <c r="AJ33">
        <f t="shared" si="6"/>
        <v>12.505027563418789</v>
      </c>
      <c r="AK33">
        <f t="shared" si="12"/>
        <v>10.279481380623833</v>
      </c>
      <c r="AU33">
        <f t="shared" si="13"/>
        <v>10.179212804842457</v>
      </c>
    </row>
    <row r="34" spans="1:47" ht="12.75">
      <c r="A34" s="72">
        <v>26</v>
      </c>
      <c r="B34" s="73">
        <v>15.7</v>
      </c>
      <c r="C34" s="74">
        <v>14.3</v>
      </c>
      <c r="D34" s="74">
        <v>20.7</v>
      </c>
      <c r="E34" s="74">
        <v>13.7</v>
      </c>
      <c r="F34" s="75">
        <f t="shared" si="0"/>
        <v>17.2</v>
      </c>
      <c r="G34" s="67">
        <f t="shared" si="7"/>
        <v>85.10596597662145</v>
      </c>
      <c r="H34" s="76">
        <f t="shared" si="1"/>
        <v>13.205988460038101</v>
      </c>
      <c r="I34" s="77">
        <v>9.1</v>
      </c>
      <c r="J34" s="75"/>
      <c r="K34" s="77">
        <v>14.7</v>
      </c>
      <c r="L34" s="74">
        <v>15</v>
      </c>
      <c r="M34" s="74"/>
      <c r="N34" s="74">
        <v>15.7</v>
      </c>
      <c r="O34" s="75">
        <v>15.7</v>
      </c>
      <c r="P34" s="78" t="s">
        <v>110</v>
      </c>
      <c r="Q34" s="79">
        <v>25</v>
      </c>
      <c r="R34" s="76">
        <v>3</v>
      </c>
      <c r="S34" s="76"/>
      <c r="T34" s="76">
        <v>0.1</v>
      </c>
      <c r="U34" s="76"/>
      <c r="V34" s="80">
        <v>8</v>
      </c>
      <c r="W34" s="73">
        <v>989.7</v>
      </c>
      <c r="X34" s="121">
        <f t="shared" si="2"/>
        <v>999.6889973861603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17.82779541421407</v>
      </c>
      <c r="AI34">
        <f t="shared" si="5"/>
        <v>16.291117499602702</v>
      </c>
      <c r="AJ34">
        <f t="shared" si="6"/>
        <v>15.172517499602703</v>
      </c>
      <c r="AK34">
        <f t="shared" si="12"/>
        <v>13.205988460038101</v>
      </c>
      <c r="AU34">
        <f t="shared" si="13"/>
        <v>10.163660254848587</v>
      </c>
    </row>
    <row r="35" spans="1:47" ht="12.75">
      <c r="A35" s="63">
        <v>27</v>
      </c>
      <c r="B35" s="64">
        <v>15.8</v>
      </c>
      <c r="C35" s="65">
        <v>13.1</v>
      </c>
      <c r="D35" s="65">
        <v>20.2</v>
      </c>
      <c r="E35" s="65">
        <v>12.3</v>
      </c>
      <c r="F35" s="66">
        <f t="shared" si="0"/>
        <v>16.25</v>
      </c>
      <c r="G35" s="67">
        <f t="shared" si="7"/>
        <v>71.95589579327141</v>
      </c>
      <c r="H35" s="67">
        <f t="shared" si="1"/>
        <v>10.757790761754373</v>
      </c>
      <c r="I35" s="68">
        <v>9.3</v>
      </c>
      <c r="J35" s="66"/>
      <c r="K35" s="68">
        <v>14.8</v>
      </c>
      <c r="L35" s="65">
        <v>13.9</v>
      </c>
      <c r="M35" s="65"/>
      <c r="N35" s="65">
        <v>15.6</v>
      </c>
      <c r="O35" s="66">
        <v>15.5</v>
      </c>
      <c r="P35" s="69" t="s">
        <v>114</v>
      </c>
      <c r="Q35" s="70">
        <v>20</v>
      </c>
      <c r="R35" s="67">
        <v>7.5</v>
      </c>
      <c r="S35" s="67"/>
      <c r="T35" s="67">
        <v>0.3</v>
      </c>
      <c r="U35" s="67"/>
      <c r="V35" s="71">
        <v>1</v>
      </c>
      <c r="W35" s="64">
        <v>993.5</v>
      </c>
      <c r="X35" s="121">
        <f t="shared" si="2"/>
        <v>1003.5238599202756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17.942269597987615</v>
      </c>
      <c r="AI35">
        <f t="shared" si="5"/>
        <v>15.067820814875786</v>
      </c>
      <c r="AJ35">
        <f t="shared" si="6"/>
        <v>12.910520814875785</v>
      </c>
      <c r="AK35">
        <f t="shared" si="12"/>
        <v>10.757790761754373</v>
      </c>
      <c r="AU35">
        <f t="shared" si="13"/>
        <v>10.058934017046546</v>
      </c>
    </row>
    <row r="36" spans="1:47" ht="12.75">
      <c r="A36" s="72">
        <v>28</v>
      </c>
      <c r="B36" s="73">
        <v>16</v>
      </c>
      <c r="C36" s="74">
        <v>13.8</v>
      </c>
      <c r="D36" s="74">
        <v>20</v>
      </c>
      <c r="E36" s="74">
        <v>9.6</v>
      </c>
      <c r="F36" s="75">
        <f t="shared" si="0"/>
        <v>14.8</v>
      </c>
      <c r="G36" s="67">
        <f t="shared" si="7"/>
        <v>77.11045891041184</v>
      </c>
      <c r="H36" s="76">
        <f t="shared" si="1"/>
        <v>11.994876819497978</v>
      </c>
      <c r="I36" s="77">
        <v>6.1</v>
      </c>
      <c r="J36" s="75"/>
      <c r="K36" s="77">
        <v>14.5</v>
      </c>
      <c r="L36" s="74">
        <v>13.4</v>
      </c>
      <c r="M36" s="74"/>
      <c r="N36" s="74">
        <v>15.4</v>
      </c>
      <c r="O36" s="75">
        <v>15.4</v>
      </c>
      <c r="P36" s="78" t="s">
        <v>114</v>
      </c>
      <c r="Q36" s="79">
        <v>22</v>
      </c>
      <c r="R36" s="76">
        <v>5</v>
      </c>
      <c r="S36" s="76"/>
      <c r="T36" s="76">
        <v>0</v>
      </c>
      <c r="U36" s="76"/>
      <c r="V36" s="80">
        <v>4</v>
      </c>
      <c r="W36" s="73">
        <v>1004.4</v>
      </c>
      <c r="X36" s="121">
        <f t="shared" si="2"/>
        <v>1014.5267842127414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18.173154145192665</v>
      </c>
      <c r="AI36">
        <f t="shared" si="5"/>
        <v>15.771202559854595</v>
      </c>
      <c r="AJ36">
        <f t="shared" si="6"/>
        <v>14.013402559854596</v>
      </c>
      <c r="AK36">
        <f t="shared" si="12"/>
        <v>11.994876819497978</v>
      </c>
      <c r="AU36">
        <f t="shared" si="13"/>
        <v>10.132374059270285</v>
      </c>
    </row>
    <row r="37" spans="1:47" ht="12.75">
      <c r="A37" s="63">
        <v>29</v>
      </c>
      <c r="B37" s="64">
        <v>17.7</v>
      </c>
      <c r="C37" s="65">
        <v>14.4</v>
      </c>
      <c r="D37" s="65">
        <v>21.6</v>
      </c>
      <c r="E37" s="65">
        <v>9.4</v>
      </c>
      <c r="F37" s="66">
        <f t="shared" si="0"/>
        <v>15.5</v>
      </c>
      <c r="G37" s="67">
        <f t="shared" si="7"/>
        <v>67.97410154429133</v>
      </c>
      <c r="H37" s="67">
        <f t="shared" si="1"/>
        <v>11.718626233105347</v>
      </c>
      <c r="I37" s="68">
        <v>4.5</v>
      </c>
      <c r="J37" s="66"/>
      <c r="K37" s="68">
        <v>15</v>
      </c>
      <c r="L37" s="65">
        <v>14</v>
      </c>
      <c r="M37" s="65"/>
      <c r="N37" s="65">
        <v>15.5</v>
      </c>
      <c r="O37" s="66">
        <v>15.4</v>
      </c>
      <c r="P37" s="69" t="s">
        <v>114</v>
      </c>
      <c r="Q37" s="70">
        <v>15</v>
      </c>
      <c r="R37" s="67">
        <v>7.5</v>
      </c>
      <c r="S37" s="67"/>
      <c r="T37" s="67">
        <v>0</v>
      </c>
      <c r="U37" s="67"/>
      <c r="V37" s="71">
        <v>4</v>
      </c>
      <c r="W37" s="64">
        <v>1009.3</v>
      </c>
      <c r="X37" s="121">
        <f t="shared" si="2"/>
        <v>1019.4163611627746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20.243279798659454</v>
      </c>
      <c r="AI37">
        <f t="shared" si="5"/>
        <v>16.39688756623579</v>
      </c>
      <c r="AJ37">
        <f t="shared" si="6"/>
        <v>13.76018756623579</v>
      </c>
      <c r="AK37">
        <f t="shared" si="12"/>
        <v>11.718626233105347</v>
      </c>
      <c r="AU37">
        <f t="shared" si="13"/>
        <v>10.020164518262437</v>
      </c>
    </row>
    <row r="38" spans="1:47" ht="12.75">
      <c r="A38" s="72">
        <v>30</v>
      </c>
      <c r="B38" s="73">
        <v>14.5</v>
      </c>
      <c r="C38" s="74">
        <v>13.3</v>
      </c>
      <c r="D38" s="74">
        <v>18.3</v>
      </c>
      <c r="E38" s="74">
        <v>10</v>
      </c>
      <c r="F38" s="75">
        <f t="shared" si="0"/>
        <v>14.15</v>
      </c>
      <c r="G38" s="67">
        <f t="shared" si="7"/>
        <v>86.69267458328335</v>
      </c>
      <c r="H38" s="76">
        <f t="shared" si="1"/>
        <v>12.309867128911437</v>
      </c>
      <c r="I38" s="77">
        <v>5</v>
      </c>
      <c r="J38" s="75"/>
      <c r="K38" s="77">
        <v>14</v>
      </c>
      <c r="L38" s="74">
        <v>14</v>
      </c>
      <c r="M38" s="74"/>
      <c r="N38" s="74">
        <v>15.4</v>
      </c>
      <c r="O38" s="75">
        <v>15.4</v>
      </c>
      <c r="P38" s="78" t="s">
        <v>115</v>
      </c>
      <c r="Q38" s="79">
        <v>10</v>
      </c>
      <c r="R38" s="76">
        <v>0.8</v>
      </c>
      <c r="S38" s="76"/>
      <c r="T38" s="76">
        <v>9.7</v>
      </c>
      <c r="U38" s="76"/>
      <c r="V38" s="80">
        <v>8</v>
      </c>
      <c r="W38" s="73">
        <v>1009</v>
      </c>
      <c r="X38" s="121">
        <f t="shared" si="2"/>
        <v>1019.2265266594222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16.503260083520495</v>
      </c>
      <c r="AI38">
        <f t="shared" si="5"/>
        <v>15.265917559839318</v>
      </c>
      <c r="AJ38">
        <f t="shared" si="6"/>
        <v>14.307117559839318</v>
      </c>
      <c r="AK38">
        <f t="shared" si="12"/>
        <v>12.309867128911437</v>
      </c>
      <c r="AU38">
        <f t="shared" si="13"/>
        <v>9.986140037095536</v>
      </c>
    </row>
    <row r="39" spans="1:47" ht="12.75">
      <c r="A39" s="63">
        <v>31</v>
      </c>
      <c r="B39" s="64">
        <v>13.1</v>
      </c>
      <c r="C39" s="65">
        <v>13</v>
      </c>
      <c r="D39" s="65">
        <v>15.7</v>
      </c>
      <c r="E39" s="65">
        <v>9.3</v>
      </c>
      <c r="F39" s="66">
        <f t="shared" si="0"/>
        <v>12.5</v>
      </c>
      <c r="G39" s="67">
        <f t="shared" si="7"/>
        <v>98.81801957917426</v>
      </c>
      <c r="H39" s="67">
        <f t="shared" si="1"/>
        <v>12.918208161157642</v>
      </c>
      <c r="I39" s="68">
        <v>9.1</v>
      </c>
      <c r="J39" s="66"/>
      <c r="K39" s="68">
        <v>14.4</v>
      </c>
      <c r="L39" s="65">
        <v>15</v>
      </c>
      <c r="M39" s="65"/>
      <c r="N39" s="65">
        <v>15.4</v>
      </c>
      <c r="O39" s="66">
        <v>15.3</v>
      </c>
      <c r="P39" s="69" t="s">
        <v>154</v>
      </c>
      <c r="Q39" s="70">
        <v>16</v>
      </c>
      <c r="R39" s="67">
        <v>0</v>
      </c>
      <c r="S39" s="67"/>
      <c r="T39" s="67">
        <v>9.8</v>
      </c>
      <c r="U39" s="67"/>
      <c r="V39" s="71">
        <v>8</v>
      </c>
      <c r="W39" s="64">
        <v>1005.1</v>
      </c>
      <c r="X39" s="121">
        <f t="shared" si="2"/>
        <v>1015.3371178123131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15.067820814875786</v>
      </c>
      <c r="AI39">
        <f t="shared" si="5"/>
        <v>14.96962212299885</v>
      </c>
      <c r="AJ39">
        <f t="shared" si="6"/>
        <v>14.88972212299885</v>
      </c>
      <c r="AK39">
        <f t="shared" si="12"/>
        <v>12.918208161157642</v>
      </c>
      <c r="AU39">
        <f t="shared" si="13"/>
        <v>9.779001189650257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10.065209913477245</v>
      </c>
    </row>
    <row r="41" spans="1:47" ht="13.5" thickBot="1">
      <c r="A41" s="113" t="s">
        <v>19</v>
      </c>
      <c r="B41" s="114">
        <f>SUM(B9:B39)</f>
        <v>522.3</v>
      </c>
      <c r="C41" s="115">
        <f aca="true" t="shared" si="14" ref="C41:V41">SUM(C9:C39)</f>
        <v>458.79999999999995</v>
      </c>
      <c r="D41" s="115">
        <f t="shared" si="14"/>
        <v>660.0000000000001</v>
      </c>
      <c r="E41" s="115">
        <f t="shared" si="14"/>
        <v>347.4</v>
      </c>
      <c r="F41" s="116">
        <f t="shared" si="14"/>
        <v>503.69999999999993</v>
      </c>
      <c r="G41" s="117">
        <f t="shared" si="14"/>
        <v>2465.752785181519</v>
      </c>
      <c r="H41" s="117">
        <f>SUM(H9:H39)</f>
        <v>409.2161400449182</v>
      </c>
      <c r="I41" s="118">
        <f t="shared" si="14"/>
        <v>242.10000000000002</v>
      </c>
      <c r="J41" s="116">
        <f t="shared" si="14"/>
        <v>0</v>
      </c>
      <c r="K41" s="118">
        <f t="shared" si="14"/>
        <v>528.2999999999998</v>
      </c>
      <c r="L41" s="115">
        <f t="shared" si="14"/>
        <v>484.5999999999999</v>
      </c>
      <c r="M41" s="115">
        <f t="shared" si="14"/>
        <v>0</v>
      </c>
      <c r="N41" s="115">
        <f t="shared" si="14"/>
        <v>482.49999999999994</v>
      </c>
      <c r="O41" s="116">
        <f t="shared" si="14"/>
        <v>473.7</v>
      </c>
      <c r="P41" s="114"/>
      <c r="Q41" s="119">
        <f t="shared" si="14"/>
        <v>575</v>
      </c>
      <c r="R41" s="117">
        <f t="shared" si="14"/>
        <v>161.60000000000002</v>
      </c>
      <c r="S41" s="117"/>
      <c r="T41" s="117">
        <f>SUM(T9:T39)</f>
        <v>72.39999999999999</v>
      </c>
      <c r="U41" s="139"/>
      <c r="V41" s="119">
        <f t="shared" si="14"/>
        <v>182</v>
      </c>
      <c r="W41" s="117">
        <f>SUM(W9:W39)</f>
        <v>31121</v>
      </c>
      <c r="X41" s="123">
        <f>SUM(X9:X39)</f>
        <v>31433.868532855533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22</v>
      </c>
      <c r="AC41">
        <f>MAX(AC9:AC39)</f>
        <v>16</v>
      </c>
      <c r="AD41">
        <f>MAX(AD9:AD39)</f>
        <v>16</v>
      </c>
      <c r="AE41">
        <f>MAX(AE9:AE39)</f>
        <v>13</v>
      </c>
      <c r="AF41">
        <f>MAX(AF9:AF39)</f>
        <v>12</v>
      </c>
      <c r="AU41">
        <f t="shared" si="13"/>
        <v>10.090338133259436</v>
      </c>
    </row>
    <row r="42" spans="1:47" ht="12.75">
      <c r="A42" s="72" t="s">
        <v>20</v>
      </c>
      <c r="B42" s="73">
        <f>AVERAGE(B9:B39)</f>
        <v>16.848387096774193</v>
      </c>
      <c r="C42" s="74">
        <f aca="true" t="shared" si="15" ref="C42:V42">AVERAGE(C9:C39)</f>
        <v>14.799999999999999</v>
      </c>
      <c r="D42" s="74">
        <f t="shared" si="15"/>
        <v>21.290322580645164</v>
      </c>
      <c r="E42" s="74">
        <f t="shared" si="15"/>
        <v>11.206451612903225</v>
      </c>
      <c r="F42" s="75">
        <f t="shared" si="15"/>
        <v>16.24838709677419</v>
      </c>
      <c r="G42" s="76">
        <f t="shared" si="15"/>
        <v>79.54041242521029</v>
      </c>
      <c r="H42" s="76">
        <f>AVERAGE(H9:H39)</f>
        <v>13.200520646610263</v>
      </c>
      <c r="I42" s="77">
        <f t="shared" si="15"/>
        <v>7.8096774193548395</v>
      </c>
      <c r="J42" s="75" t="e">
        <f t="shared" si="15"/>
        <v>#DIV/0!</v>
      </c>
      <c r="K42" s="77">
        <f t="shared" si="15"/>
        <v>17.04193548387096</v>
      </c>
      <c r="L42" s="74">
        <f t="shared" si="15"/>
        <v>15.632258064516126</v>
      </c>
      <c r="M42" s="74" t="e">
        <f t="shared" si="15"/>
        <v>#DIV/0!</v>
      </c>
      <c r="N42" s="74">
        <f t="shared" si="15"/>
        <v>15.564516129032256</v>
      </c>
      <c r="O42" s="75">
        <f t="shared" si="15"/>
        <v>15.280645161290321</v>
      </c>
      <c r="P42" s="73"/>
      <c r="Q42" s="75">
        <f t="shared" si="15"/>
        <v>18.548387096774192</v>
      </c>
      <c r="R42" s="76">
        <f t="shared" si="15"/>
        <v>5.2129032258064525</v>
      </c>
      <c r="S42" s="76"/>
      <c r="T42" s="76">
        <f>AVERAGE(T9:T39)</f>
        <v>3.016666666666666</v>
      </c>
      <c r="U42" s="76"/>
      <c r="V42" s="76">
        <f t="shared" si="15"/>
        <v>5.870967741935484</v>
      </c>
      <c r="W42" s="76">
        <f>AVERAGE(W9:W39)</f>
        <v>1003.9032258064516</v>
      </c>
      <c r="X42" s="124">
        <f>AVERAGE(X9:X39)</f>
        <v>1013.9957591243721</v>
      </c>
      <c r="Y42" s="127"/>
      <c r="Z42" s="134"/>
      <c r="AA42" s="130"/>
      <c r="AU42">
        <f t="shared" si="13"/>
        <v>9.988997386160236</v>
      </c>
    </row>
    <row r="43" spans="1:47" ht="12.75">
      <c r="A43" s="72" t="s">
        <v>21</v>
      </c>
      <c r="B43" s="73">
        <f>MAX(B9:B39)</f>
        <v>22.4</v>
      </c>
      <c r="C43" s="74">
        <f aca="true" t="shared" si="16" ref="C43:V43">MAX(C9:C39)</f>
        <v>19</v>
      </c>
      <c r="D43" s="74">
        <f t="shared" si="16"/>
        <v>27</v>
      </c>
      <c r="E43" s="74">
        <f t="shared" si="16"/>
        <v>17.1</v>
      </c>
      <c r="F43" s="75">
        <f t="shared" si="16"/>
        <v>21.5</v>
      </c>
      <c r="G43" s="76">
        <f t="shared" si="16"/>
        <v>100</v>
      </c>
      <c r="H43" s="76">
        <f>MAX(H9:H39)</f>
        <v>17.34580368188642</v>
      </c>
      <c r="I43" s="77">
        <f t="shared" si="16"/>
        <v>16.8</v>
      </c>
      <c r="J43" s="75">
        <f t="shared" si="16"/>
        <v>0</v>
      </c>
      <c r="K43" s="77">
        <f t="shared" si="16"/>
        <v>21.3</v>
      </c>
      <c r="L43" s="74">
        <f t="shared" si="16"/>
        <v>19.3</v>
      </c>
      <c r="M43" s="74">
        <f t="shared" si="16"/>
        <v>0</v>
      </c>
      <c r="N43" s="74">
        <f t="shared" si="16"/>
        <v>16.5</v>
      </c>
      <c r="O43" s="75">
        <f t="shared" si="16"/>
        <v>15.7</v>
      </c>
      <c r="P43" s="73"/>
      <c r="Q43" s="70">
        <f t="shared" si="16"/>
        <v>27</v>
      </c>
      <c r="R43" s="76">
        <f t="shared" si="16"/>
        <v>10.3</v>
      </c>
      <c r="S43" s="76"/>
      <c r="T43" s="76">
        <f>MAX(T9:T39)</f>
        <v>24.8</v>
      </c>
      <c r="U43" s="140"/>
      <c r="V43" s="70">
        <f t="shared" si="16"/>
        <v>8</v>
      </c>
      <c r="W43" s="76">
        <f>MAX(W9:W39)</f>
        <v>1015.8</v>
      </c>
      <c r="X43" s="124">
        <f>MAX(X9:X39)</f>
        <v>1025.9779917568853</v>
      </c>
      <c r="Y43" s="127"/>
      <c r="Z43" s="134"/>
      <c r="AA43" s="127"/>
      <c r="AU43">
        <f t="shared" si="13"/>
        <v>10.02385992027562</v>
      </c>
    </row>
    <row r="44" spans="1:47" ht="13.5" thickBot="1">
      <c r="A44" s="81" t="s">
        <v>22</v>
      </c>
      <c r="B44" s="82">
        <f>MIN(B9:B39)</f>
        <v>13.1</v>
      </c>
      <c r="C44" s="83">
        <f aca="true" t="shared" si="17" ref="C44:V44">MIN(C9:C39)</f>
        <v>12.6</v>
      </c>
      <c r="D44" s="83">
        <f t="shared" si="17"/>
        <v>15.7</v>
      </c>
      <c r="E44" s="83">
        <f t="shared" si="17"/>
        <v>3.5</v>
      </c>
      <c r="F44" s="84">
        <f t="shared" si="17"/>
        <v>12.15</v>
      </c>
      <c r="G44" s="85">
        <f t="shared" si="17"/>
        <v>67.97410154429133</v>
      </c>
      <c r="H44" s="85">
        <f>MIN(H9:H39)</f>
        <v>10.279481380623833</v>
      </c>
      <c r="I44" s="86">
        <f t="shared" si="17"/>
        <v>-0.4</v>
      </c>
      <c r="J44" s="84">
        <f t="shared" si="17"/>
        <v>0</v>
      </c>
      <c r="K44" s="86">
        <f t="shared" si="17"/>
        <v>14</v>
      </c>
      <c r="L44" s="83">
        <f t="shared" si="17"/>
        <v>12.7</v>
      </c>
      <c r="M44" s="83">
        <f t="shared" si="17"/>
        <v>0</v>
      </c>
      <c r="N44" s="83">
        <f t="shared" si="17"/>
        <v>14.3</v>
      </c>
      <c r="O44" s="84">
        <f t="shared" si="17"/>
        <v>14.6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989.7</v>
      </c>
      <c r="X44" s="125">
        <f>MIN(X9:X39)</f>
        <v>999.6889973861603</v>
      </c>
      <c r="Y44" s="128"/>
      <c r="Z44" s="136"/>
      <c r="AA44" s="128"/>
      <c r="AU44">
        <f t="shared" si="13"/>
        <v>10.126784212741446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10.11636116277459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10.226526659422204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10.237117812313034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17</v>
      </c>
      <c r="C61">
        <f>DCOUNTA(T8:T38,1,C59:C60)</f>
        <v>15</v>
      </c>
      <c r="D61">
        <f>DCOUNTA(T8:T38,1,D59:D60)</f>
        <v>11</v>
      </c>
      <c r="F61">
        <f>DCOUNTA(T8:T38,1,F59:F60)</f>
        <v>7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10</v>
      </c>
      <c r="C64">
        <f>(C61-F61)</f>
        <v>8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N13" sqref="N1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163</v>
      </c>
      <c r="I4" s="59" t="s">
        <v>56</v>
      </c>
      <c r="J4" s="59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5"/>
      <c r="I5" s="5"/>
      <c r="J5" s="5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21.290322580645164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11.206451612903225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16.24838709677419</v>
      </c>
      <c r="D9" s="5">
        <v>-0.4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</v>
      </c>
      <c r="C10" s="5" t="s">
        <v>32</v>
      </c>
      <c r="D10" s="5">
        <f>Data1!$AB$41</f>
        <v>22</v>
      </c>
      <c r="E10" s="3"/>
      <c r="F10" s="40">
        <v>2</v>
      </c>
      <c r="G10" s="93" t="s">
        <v>112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3.5</v>
      </c>
      <c r="C11" s="5" t="s">
        <v>32</v>
      </c>
      <c r="D11" s="24">
        <f>Data1!$AC$41</f>
        <v>16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-0.4</v>
      </c>
      <c r="C12" s="5" t="s">
        <v>32</v>
      </c>
      <c r="D12" s="24">
        <f>Data1!$AD$41</f>
        <v>16</v>
      </c>
      <c r="E12" s="3"/>
      <c r="F12" s="40">
        <v>4</v>
      </c>
      <c r="G12" s="93" t="s">
        <v>119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15.280645161290321</v>
      </c>
      <c r="C13" s="5"/>
      <c r="D13" s="24"/>
      <c r="E13" s="3"/>
      <c r="F13" s="40">
        <v>5</v>
      </c>
      <c r="G13" s="93" t="s">
        <v>118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121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72.39999999999999</v>
      </c>
      <c r="D17" s="5">
        <v>115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10</v>
      </c>
      <c r="D18" s="5"/>
      <c r="E18" s="3"/>
      <c r="F18" s="40">
        <v>10</v>
      </c>
      <c r="G18" s="93" t="s">
        <v>125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8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130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24.8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13</v>
      </c>
      <c r="D22" s="5"/>
      <c r="E22" s="3"/>
      <c r="F22" s="40">
        <v>14</v>
      </c>
      <c r="G22" s="93" t="s">
        <v>128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127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146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10.3</v>
      </c>
      <c r="D25" s="5" t="s">
        <v>46</v>
      </c>
      <c r="E25" s="5">
        <f>Data1!$AF$41</f>
        <v>12</v>
      </c>
      <c r="F25" s="40">
        <v>17</v>
      </c>
      <c r="G25" s="93" t="s">
        <v>145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161.60000000000002</v>
      </c>
      <c r="D26" s="5" t="s">
        <v>46</v>
      </c>
      <c r="E26" s="155">
        <v>0.89</v>
      </c>
      <c r="F26" s="40">
        <v>18</v>
      </c>
      <c r="G26" s="93" t="s">
        <v>144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27</v>
      </c>
      <c r="D30" s="5"/>
      <c r="E30" s="5"/>
      <c r="F30" s="40">
        <v>22</v>
      </c>
      <c r="G30" s="93" t="s">
        <v>140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151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2</v>
      </c>
      <c r="D38" s="5"/>
      <c r="E38" s="3"/>
      <c r="F38" s="40">
        <v>30</v>
      </c>
      <c r="G38" s="93" t="s">
        <v>157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158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</v>
      </c>
      <c r="D40" s="5"/>
      <c r="E40" s="3"/>
      <c r="F40" s="5"/>
      <c r="G40" s="35" t="s">
        <v>131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132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133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 t="s">
        <v>159</v>
      </c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2015-09-01T09:52:21Z</dcterms:modified>
  <cp:category/>
  <cp:version/>
  <cp:contentType/>
  <cp:contentStatus/>
</cp:coreProperties>
</file>