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9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<sst xmlns="http://schemas.openxmlformats.org/spreadsheetml/2006/main" count="188" uniqueCount="158">
  <si>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</si>
  <si>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</si>
  <si>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</si>
  <si>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</si>
  <si>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</si>
  <si>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</si>
  <si>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</si>
  <si>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</si>
  <si>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</si>
  <si>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</si>
  <si>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</si>
  <si>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</si>
  <si>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</si>
  <si>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</si>
  <si>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</si>
  <si>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</si>
  <si>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</si>
  <si>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</si>
  <si>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</si>
  <si>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</si>
  <si>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</si>
  <si>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</si>
  <si>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</si>
  <si>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</si>
  <si>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</si>
  <si>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</si>
  <si>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</si>
  <si>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</si>
  <si>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</si>
  <si>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</si>
  <si>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</si>
  <si>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</si>
  <si>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</si>
  <si>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</si>
  <si>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</si>
  <si>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</si>
  <si>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</si>
  <si>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</si>
  <si>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</si>
  <si>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</si>
  <si>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</si>
  <si>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</si>
  <si>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</si>
  <si>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</si>
  <si>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</si>
  <si>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</si>
  <si>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</si>
  <si>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</si>
  <si>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</si>
  <si>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</si>
  <si>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</si>
  <si>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</si>
  <si>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</si>
  <si>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</si>
  <si>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</si>
  <si>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</si>
  <si>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</si>
  <si>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</si>
  <si>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</si>
  <si>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</si>
  <si>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</si>
  <si>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</si>
  <si>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</si>
  <si>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</si>
  <si>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</si>
  <si>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</si>
  <si>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</si>
  <si>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</si>
  <si>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</si>
  <si>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</si>
  <si>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</si>
  <si>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</si>
  <si>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</si>
  <si>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</si>
  <si>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</si>
  <si>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</si>
  <si>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</si>
  <si>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</si>
  <si>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</si>
  <si>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</si>
  <si>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</si>
  <si>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</si>
  <si>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</si>
  <si>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</si>
  <si>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</si>
  <si>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</si>
  <si>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</si>
  <si>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</si>
  <si>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</si>
  <si>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</si>
  <si>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</si>
  <si>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</si>
  <si>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</si>
  <si>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</si>
  <si>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</si>
  <si>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</si>
  <si>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</si>
  <si>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</si>
  <si>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</si>
  <si>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</si>
  <si>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</si>
  <si>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</si>
  <si>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</si>
  <si>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</si>
  <si>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SW2</t>
  </si>
  <si>
    <t>E2</t>
  </si>
  <si>
    <t>WSW2</t>
  </si>
  <si>
    <t>A ratther cloud, damp start with some drizzly rain and mist. A little brighter later.</t>
  </si>
  <si>
    <t>A chilly start, then a mostly cloudy day with rain threatening. Becoming wet by evening.</t>
  </si>
  <si>
    <t>WSW3</t>
  </si>
  <si>
    <t>WNW2</t>
  </si>
  <si>
    <t>A bright morning, with some sunshine. Showers developing in the afternoon, some sharp.</t>
  </si>
  <si>
    <t>A warm and humid day, with some brief sunny intervals, but a lot of cloud too.</t>
  </si>
  <si>
    <t>W3</t>
  </si>
  <si>
    <t>A bright day with good sunny spells developing. This liften temperaures nicely.</t>
  </si>
  <si>
    <t>A very warm - even hot - day with long sunny spells and generally light winds. Warm eve.</t>
  </si>
  <si>
    <t>Another warm day, though more cloud generally and much breezier. Cooler evening.</t>
  </si>
  <si>
    <t xml:space="preserve">Much fresher but still sunny for the most part, with a brisk breeze. A cool evening. </t>
  </si>
  <si>
    <t>W2</t>
  </si>
  <si>
    <t>A bright and breezy day with some csunny intervals and patchy cloud. Feeling cool.</t>
  </si>
  <si>
    <t>A mostly cloudy day with only brief bright intervals. A few light spots of rain by evening.</t>
  </si>
  <si>
    <t>A bright and breezy day, with good sunny spells. Feeling warm in the sunshine too.</t>
  </si>
  <si>
    <t xml:space="preserve">A generally cloudy day with only brief brighter intervals. Feeling warm and humid. </t>
  </si>
  <si>
    <t>NW1</t>
  </si>
  <si>
    <t>SW1</t>
  </si>
  <si>
    <t>NNE1</t>
  </si>
  <si>
    <t>NNE2</t>
  </si>
  <si>
    <t>A bright, sunny day after an initially cloudy start to the day. Turning out very warm.</t>
  </si>
  <si>
    <t>A rather cloudy start to the day, but becoming brighter into the afternoon. Feeling hot.</t>
  </si>
  <si>
    <t>Another cool start, but soon warming up in the sunshine. Becoming quite hot later.</t>
  </si>
  <si>
    <t>A very chilly start first thing, but turning very warm very quickly with long sunny spells.</t>
  </si>
  <si>
    <t>A warm/muggy start to the day, and though there was some cloud, it brightened up too.</t>
  </si>
  <si>
    <t>Dry and bright with some good sunny intervals. Becoming quite warm by afternoon.</t>
  </si>
  <si>
    <t>SW4</t>
  </si>
  <si>
    <t>SE2</t>
  </si>
  <si>
    <t>SW3</t>
  </si>
  <si>
    <t>S2</t>
  </si>
  <si>
    <t>tr</t>
  </si>
  <si>
    <t>A sunny and hot day with long periods of strong sunshine. Remaining warm into the evening.</t>
  </si>
  <si>
    <t>A very muggy day with a lot of cloud. Sunny intervals developing for a time later.</t>
  </si>
  <si>
    <t>Cloudy spells with some rain at times, but also some sunny intervals too.</t>
  </si>
  <si>
    <t>very windy for the time of year, with a scattering of showers and sunny intervals.</t>
  </si>
  <si>
    <t>A wet spell of weather for much of the morning, heavy rain at times. Sunnier later.</t>
  </si>
  <si>
    <t>Another very warm, even hot day with good sunny spells. Cloudier later with rain by morn.</t>
  </si>
  <si>
    <t>A cooler, cloudy and often wet day with spells of rain into the evening. Very humid.</t>
  </si>
  <si>
    <t>NW3</t>
  </si>
  <si>
    <t>NE2</t>
  </si>
  <si>
    <t>A sunny day, and feeling much fresher - but still warm with sunny spells. A cool night.</t>
  </si>
  <si>
    <t>Chilly start, then mostly a cloudy day with showers developing on and off.</t>
  </si>
  <si>
    <t xml:space="preserve">Brighter with sunny intervals after a cloudy start, and beginning to feel warmer again. </t>
  </si>
  <si>
    <t xml:space="preserve">A bright day with some good sunny spells, especially in the afternoon. </t>
  </si>
  <si>
    <t>Turning very warm with long sunny spells through the day. A cool start though!</t>
  </si>
  <si>
    <t xml:space="preserve">More cloud generally, but still some bright or sunny intervals. Feeling warm. </t>
  </si>
  <si>
    <t>17,5</t>
  </si>
  <si>
    <t>August</t>
  </si>
  <si>
    <t>Notes:</t>
  </si>
  <si>
    <t xml:space="preserve">With a mean temperature of 17.1C, this was the warmest August 2004 (17.8C). Afternoon maxima averaged 22.3C, though there was no </t>
  </si>
  <si>
    <t>heatwave to speak of - more consistent warmth. It was also a dry month, and with just 37.2mm this was the driest August since 2003 (12.8mm)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</si>
</sst>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 ;[Red]\-0.0\ "/>
    <numFmt numFmtId="174" formatCode="0_ ;[Red]\-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0" xfId="0" applyNumberFormat="1" applyBorder="1" applyAlignment="1">
      <alignment horizontal="center"/>
    </xf>
    <xf numFmtId="0" fontId="0" fillId="0" borderId="14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33" borderId="33" xfId="0" applyFill="1" applyBorder="1" applyAlignment="1">
      <alignment horizontal="center"/>
    </xf>
    <xf numFmtId="173" fontId="0" fillId="33" borderId="34" xfId="0" applyNumberFormat="1" applyFill="1" applyBorder="1" applyAlignment="1">
      <alignment horizontal="center"/>
    </xf>
    <xf numFmtId="173" fontId="0" fillId="33" borderId="22" xfId="0" applyNumberFormat="1" applyFill="1" applyBorder="1" applyAlignment="1">
      <alignment horizontal="center"/>
    </xf>
    <xf numFmtId="173" fontId="0" fillId="33" borderId="23" xfId="0" applyNumberFormat="1" applyFill="1" applyBorder="1" applyAlignment="1">
      <alignment horizontal="center"/>
    </xf>
    <xf numFmtId="173" fontId="0" fillId="33" borderId="33" xfId="0" applyNumberFormat="1" applyFill="1" applyBorder="1" applyAlignment="1">
      <alignment horizontal="center"/>
    </xf>
    <xf numFmtId="173" fontId="0" fillId="33" borderId="35" xfId="0" applyNumberFormat="1" applyFill="1" applyBorder="1" applyAlignment="1">
      <alignment horizontal="center"/>
    </xf>
    <xf numFmtId="49" fontId="0" fillId="33" borderId="34" xfId="0" applyNumberFormat="1" applyFill="1" applyBorder="1" applyAlignment="1">
      <alignment horizontal="center"/>
    </xf>
    <xf numFmtId="174" fontId="0" fillId="33" borderId="23" xfId="0" applyNumberFormat="1" applyFill="1" applyBorder="1" applyAlignment="1">
      <alignment horizontal="center"/>
    </xf>
    <xf numFmtId="174" fontId="0" fillId="33" borderId="33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73" fontId="0" fillId="33" borderId="15" xfId="0" applyNumberFormat="1" applyFill="1" applyBorder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173" fontId="0" fillId="33" borderId="18" xfId="0" applyNumberFormat="1" applyFill="1" applyBorder="1" applyAlignment="1">
      <alignment horizontal="center"/>
    </xf>
    <xf numFmtId="173" fontId="0" fillId="33" borderId="20" xfId="0" applyNumberFormat="1" applyFill="1" applyBorder="1" applyAlignment="1">
      <alignment horizontal="center"/>
    </xf>
    <xf numFmtId="173" fontId="0" fillId="33" borderId="29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174" fontId="0" fillId="33" borderId="18" xfId="0" applyNumberFormat="1" applyFill="1" applyBorder="1" applyAlignment="1">
      <alignment horizontal="center"/>
    </xf>
    <xf numFmtId="174" fontId="0" fillId="33" borderId="20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73" fontId="0" fillId="33" borderId="16" xfId="0" applyNumberFormat="1" applyFill="1" applyBorder="1" applyAlignment="1">
      <alignment horizontal="center"/>
    </xf>
    <xf numFmtId="173" fontId="0" fillId="33" borderId="12" xfId="0" applyNumberFormat="1" applyFill="1" applyBorder="1" applyAlignment="1">
      <alignment horizontal="center"/>
    </xf>
    <xf numFmtId="173" fontId="0" fillId="33" borderId="13" xfId="0" applyNumberFormat="1" applyFill="1" applyBorder="1" applyAlignment="1">
      <alignment horizontal="center"/>
    </xf>
    <xf numFmtId="173" fontId="0" fillId="33" borderId="21" xfId="0" applyNumberFormat="1" applyFill="1" applyBorder="1" applyAlignment="1">
      <alignment horizontal="center"/>
    </xf>
    <xf numFmtId="173" fontId="0" fillId="33" borderId="30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6" xfId="0" applyFill="1" applyBorder="1" applyAlignment="1">
      <alignment horizontal="centerContinuous"/>
    </xf>
    <xf numFmtId="0" fontId="0" fillId="0" borderId="2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173" fontId="0" fillId="33" borderId="49" xfId="0" applyNumberFormat="1" applyFill="1" applyBorder="1" applyAlignment="1">
      <alignment horizontal="center"/>
    </xf>
    <xf numFmtId="173" fontId="0" fillId="33" borderId="50" xfId="0" applyNumberFormat="1" applyFill="1" applyBorder="1" applyAlignment="1">
      <alignment horizontal="center"/>
    </xf>
    <xf numFmtId="173" fontId="0" fillId="33" borderId="51" xfId="0" applyNumberFormat="1" applyFill="1" applyBorder="1" applyAlignment="1">
      <alignment horizontal="center"/>
    </xf>
    <xf numFmtId="173" fontId="0" fillId="33" borderId="48" xfId="0" applyNumberFormat="1" applyFill="1" applyBorder="1" applyAlignment="1">
      <alignment horizontal="center"/>
    </xf>
    <xf numFmtId="173" fontId="0" fillId="33" borderId="52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73" fontId="0" fillId="33" borderId="14" xfId="0" applyNumberFormat="1" applyFill="1" applyBorder="1" applyAlignment="1">
      <alignment horizontal="center"/>
    </xf>
    <xf numFmtId="173" fontId="0" fillId="33" borderId="11" xfId="0" applyNumberFormat="1" applyFill="1" applyBorder="1" applyAlignment="1">
      <alignment horizontal="center"/>
    </xf>
    <xf numFmtId="173" fontId="0" fillId="33" borderId="17" xfId="0" applyNumberFormat="1" applyFill="1" applyBorder="1" applyAlignment="1">
      <alignment horizontal="center"/>
    </xf>
    <xf numFmtId="173" fontId="0" fillId="33" borderId="19" xfId="0" applyNumberFormat="1" applyFill="1" applyBorder="1" applyAlignment="1">
      <alignment horizontal="center"/>
    </xf>
    <xf numFmtId="173" fontId="0" fillId="33" borderId="28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53" xfId="0" applyNumberFormat="1" applyFill="1" applyBorder="1" applyAlignment="1">
      <alignment horizontal="center"/>
    </xf>
    <xf numFmtId="173" fontId="0" fillId="33" borderId="54" xfId="0" applyNumberFormat="1" applyFill="1" applyBorder="1" applyAlignment="1">
      <alignment horizontal="center"/>
    </xf>
    <xf numFmtId="173" fontId="0" fillId="33" borderId="55" xfId="0" applyNumberFormat="1" applyFill="1" applyBorder="1" applyAlignment="1">
      <alignment horizontal="center"/>
    </xf>
    <xf numFmtId="173" fontId="0" fillId="33" borderId="56" xfId="0" applyNumberFormat="1" applyFill="1" applyBorder="1" applyAlignment="1">
      <alignment horizontal="center"/>
    </xf>
    <xf numFmtId="173" fontId="0" fillId="33" borderId="40" xfId="0" applyNumberFormat="1" applyFill="1" applyBorder="1" applyAlignment="1">
      <alignment horizontal="center"/>
    </xf>
    <xf numFmtId="173" fontId="0" fillId="33" borderId="42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0" borderId="57" xfId="0" applyBorder="1" applyAlignment="1">
      <alignment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59" xfId="0" applyBorder="1" applyAlignment="1">
      <alignment/>
    </xf>
    <xf numFmtId="173" fontId="0" fillId="33" borderId="60" xfId="0" applyNumberFormat="1" applyFill="1" applyBorder="1" applyAlignment="1">
      <alignment horizontal="center"/>
    </xf>
    <xf numFmtId="173" fontId="0" fillId="33" borderId="39" xfId="0" applyNumberFormat="1" applyFill="1" applyBorder="1" applyAlignment="1">
      <alignment horizontal="center"/>
    </xf>
    <xf numFmtId="173" fontId="0" fillId="33" borderId="61" xfId="0" applyNumberFormat="1" applyFill="1" applyBorder="1" applyAlignment="1">
      <alignment horizontal="center"/>
    </xf>
    <xf numFmtId="173" fontId="0" fillId="33" borderId="62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2" xfId="0" applyFill="1" applyBorder="1" applyAlignment="1">
      <alignment horizontal="center" textRotation="90"/>
    </xf>
    <xf numFmtId="0" fontId="0" fillId="0" borderId="45" xfId="0" applyFill="1" applyBorder="1" applyAlignment="1">
      <alignment horizontal="center" textRotation="90"/>
    </xf>
    <xf numFmtId="0" fontId="0" fillId="0" borderId="39" xfId="0" applyFill="1" applyBorder="1" applyAlignment="1">
      <alignment horizontal="center" textRotation="90"/>
    </xf>
    <xf numFmtId="0" fontId="0" fillId="0" borderId="41" xfId="0" applyFill="1" applyBorder="1" applyAlignment="1">
      <alignment horizontal="center" textRotation="90"/>
    </xf>
    <xf numFmtId="0" fontId="0" fillId="0" borderId="44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847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19.6</c:v>
                </c:pt>
                <c:pt idx="1">
                  <c:v>20.6</c:v>
                </c:pt>
                <c:pt idx="2">
                  <c:v>21.6</c:v>
                </c:pt>
                <c:pt idx="3">
                  <c:v>20.2</c:v>
                </c:pt>
                <c:pt idx="4">
                  <c:v>22.7</c:v>
                </c:pt>
                <c:pt idx="5">
                  <c:v>25.1</c:v>
                </c:pt>
                <c:pt idx="6">
                  <c:v>22.8</c:v>
                </c:pt>
                <c:pt idx="7">
                  <c:v>20.4</c:v>
                </c:pt>
                <c:pt idx="8">
                  <c:v>19</c:v>
                </c:pt>
                <c:pt idx="9">
                  <c:v>19.1</c:v>
                </c:pt>
                <c:pt idx="10">
                  <c:v>19.9</c:v>
                </c:pt>
                <c:pt idx="11">
                  <c:v>23.7</c:v>
                </c:pt>
                <c:pt idx="12">
                  <c:v>21.4</c:v>
                </c:pt>
                <c:pt idx="13">
                  <c:v>21.1</c:v>
                </c:pt>
                <c:pt idx="14">
                  <c:v>25.5</c:v>
                </c:pt>
                <c:pt idx="15">
                  <c:v>25.2</c:v>
                </c:pt>
                <c:pt idx="16">
                  <c:v>25.6</c:v>
                </c:pt>
                <c:pt idx="17">
                  <c:v>26.3</c:v>
                </c:pt>
                <c:pt idx="18">
                  <c:v>18.3</c:v>
                </c:pt>
                <c:pt idx="19">
                  <c:v>18.9</c:v>
                </c:pt>
                <c:pt idx="20">
                  <c:v>20.8</c:v>
                </c:pt>
                <c:pt idx="21">
                  <c:v>23</c:v>
                </c:pt>
                <c:pt idx="22">
                  <c:v>28.4</c:v>
                </c:pt>
                <c:pt idx="23">
                  <c:v>26.1</c:v>
                </c:pt>
                <c:pt idx="24">
                  <c:v>19.5</c:v>
                </c:pt>
                <c:pt idx="25">
                  <c:v>22</c:v>
                </c:pt>
                <c:pt idx="26">
                  <c:v>21.6</c:v>
                </c:pt>
                <c:pt idx="27">
                  <c:v>23.2</c:v>
                </c:pt>
                <c:pt idx="28">
                  <c:v>22.2</c:v>
                </c:pt>
                <c:pt idx="29">
                  <c:v>24.4</c:v>
                </c:pt>
                <c:pt idx="30">
                  <c:v>22.6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8.4</c:v>
                </c:pt>
                <c:pt idx="1">
                  <c:v>13.6</c:v>
                </c:pt>
                <c:pt idx="2">
                  <c:v>16.2</c:v>
                </c:pt>
                <c:pt idx="3">
                  <c:v>13.4</c:v>
                </c:pt>
                <c:pt idx="4">
                  <c:v>11.2</c:v>
                </c:pt>
                <c:pt idx="5">
                  <c:v>10</c:v>
                </c:pt>
                <c:pt idx="6">
                  <c:v>17.4</c:v>
                </c:pt>
                <c:pt idx="7">
                  <c:v>12.8</c:v>
                </c:pt>
                <c:pt idx="8">
                  <c:v>8</c:v>
                </c:pt>
                <c:pt idx="9">
                  <c:v>10.1</c:v>
                </c:pt>
                <c:pt idx="10">
                  <c:v>13.4</c:v>
                </c:pt>
                <c:pt idx="11">
                  <c:v>14.6</c:v>
                </c:pt>
                <c:pt idx="12">
                  <c:v>14.7</c:v>
                </c:pt>
                <c:pt idx="13">
                  <c:v>14.1</c:v>
                </c:pt>
                <c:pt idx="14">
                  <c:v>6.4</c:v>
                </c:pt>
                <c:pt idx="15">
                  <c:v>7.7</c:v>
                </c:pt>
                <c:pt idx="16">
                  <c:v>7.5</c:v>
                </c:pt>
                <c:pt idx="17">
                  <c:v>10.9</c:v>
                </c:pt>
                <c:pt idx="18">
                  <c:v>10.6</c:v>
                </c:pt>
                <c:pt idx="19">
                  <c:v>13</c:v>
                </c:pt>
                <c:pt idx="20">
                  <c:v>14.4</c:v>
                </c:pt>
                <c:pt idx="21">
                  <c:v>16.5</c:v>
                </c:pt>
                <c:pt idx="22">
                  <c:v>14.8</c:v>
                </c:pt>
                <c:pt idx="23">
                  <c:v>12.8</c:v>
                </c:pt>
                <c:pt idx="24">
                  <c:v>13.3</c:v>
                </c:pt>
                <c:pt idx="25">
                  <c:v>11.1</c:v>
                </c:pt>
                <c:pt idx="26">
                  <c:v>6.7</c:v>
                </c:pt>
                <c:pt idx="27">
                  <c:v>13</c:v>
                </c:pt>
                <c:pt idx="28">
                  <c:v>14.2</c:v>
                </c:pt>
                <c:pt idx="29">
                  <c:v>9.3</c:v>
                </c:pt>
                <c:pt idx="30">
                  <c:v>11.1</c:v>
                </c:pt>
              </c:numCache>
            </c:numRef>
          </c:val>
          <c:smooth val="0"/>
        </c:ser>
        <c:marker val="1"/>
        <c:axId val="38472276"/>
        <c:axId val="10706165"/>
      </c:lineChart>
      <c:catAx>
        <c:axId val="3847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06165"/>
        <c:crosses val="autoZero"/>
        <c:auto val="1"/>
        <c:lblOffset val="100"/>
        <c:tickLblSkip val="1"/>
        <c:noMultiLvlLbl val="0"/>
      </c:catAx>
      <c:valAx>
        <c:axId val="1070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47125"/>
          <c:w val="0.065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902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3.2</c:v>
                </c:pt>
                <c:pt idx="1">
                  <c:v>0.2</c:v>
                </c:pt>
                <c:pt idx="2">
                  <c:v>0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1.4</c:v>
                </c:pt>
                <c:pt idx="18">
                  <c:v>11.1</c:v>
                </c:pt>
                <c:pt idx="19">
                  <c:v>0.4</c:v>
                </c:pt>
                <c:pt idx="20">
                  <c:v>5.6</c:v>
                </c:pt>
                <c:pt idx="21">
                  <c:v>0</c:v>
                </c:pt>
                <c:pt idx="22">
                  <c:v>0</c:v>
                </c:pt>
                <c:pt idx="23">
                  <c:v>5.6</c:v>
                </c:pt>
                <c:pt idx="24">
                  <c:v>5.5</c:v>
                </c:pt>
                <c:pt idx="25">
                  <c:v>0</c:v>
                </c:pt>
                <c:pt idx="26">
                  <c:v>2.8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9246622"/>
        <c:axId val="61893007"/>
      </c:barChart>
      <c:catAx>
        <c:axId val="29246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3007"/>
        <c:crosses val="autoZero"/>
        <c:auto val="1"/>
        <c:lblOffset val="100"/>
        <c:tickLblSkip val="1"/>
        <c:noMultiLvlLbl val="0"/>
      </c:catAx>
      <c:valAx>
        <c:axId val="61893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6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825"/>
          <c:y val="0.48475"/>
          <c:w val="0.048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904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2.5</c:v>
                </c:pt>
                <c:pt idx="4">
                  <c:v>8</c:v>
                </c:pt>
                <c:pt idx="5">
                  <c:v>10</c:v>
                </c:pt>
                <c:pt idx="6">
                  <c:v>9.7</c:v>
                </c:pt>
                <c:pt idx="7">
                  <c:v>9.1</c:v>
                </c:pt>
                <c:pt idx="8">
                  <c:v>4</c:v>
                </c:pt>
                <c:pt idx="9">
                  <c:v>6</c:v>
                </c:pt>
                <c:pt idx="10">
                  <c:v>2.9</c:v>
                </c:pt>
                <c:pt idx="11">
                  <c:v>9.8</c:v>
                </c:pt>
                <c:pt idx="12">
                  <c:v>7</c:v>
                </c:pt>
                <c:pt idx="13">
                  <c:v>6</c:v>
                </c:pt>
                <c:pt idx="14">
                  <c:v>10.8</c:v>
                </c:pt>
                <c:pt idx="15">
                  <c:v>10.3</c:v>
                </c:pt>
                <c:pt idx="16">
                  <c:v>9.5</c:v>
                </c:pt>
                <c:pt idx="17">
                  <c:v>7.9</c:v>
                </c:pt>
                <c:pt idx="18">
                  <c:v>2.5</c:v>
                </c:pt>
                <c:pt idx="19">
                  <c:v>2.2</c:v>
                </c:pt>
                <c:pt idx="20">
                  <c:v>5.2</c:v>
                </c:pt>
                <c:pt idx="21">
                  <c:v>1.5</c:v>
                </c:pt>
                <c:pt idx="22">
                  <c:v>8.5</c:v>
                </c:pt>
                <c:pt idx="23">
                  <c:v>8.1</c:v>
                </c:pt>
                <c:pt idx="24">
                  <c:v>0</c:v>
                </c:pt>
                <c:pt idx="25">
                  <c:v>8</c:v>
                </c:pt>
                <c:pt idx="26">
                  <c:v>0</c:v>
                </c:pt>
                <c:pt idx="27">
                  <c:v>6.3</c:v>
                </c:pt>
                <c:pt idx="28">
                  <c:v>4</c:v>
                </c:pt>
                <c:pt idx="29">
                  <c:v>8</c:v>
                </c:pt>
                <c:pt idx="30">
                  <c:v>3</c:v>
                </c:pt>
              </c:numCache>
            </c:numRef>
          </c:val>
        </c:ser>
        <c:axId val="20166152"/>
        <c:axId val="47277641"/>
      </c:barChart>
      <c:catAx>
        <c:axId val="2016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7641"/>
        <c:crosses val="autoZero"/>
        <c:auto val="1"/>
        <c:lblOffset val="100"/>
        <c:tickLblSkip val="1"/>
        <c:noMultiLvlLbl val="0"/>
      </c:catAx>
      <c:valAx>
        <c:axId val="47277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6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5"/>
          <c:y val="0.48475"/>
          <c:w val="0.044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6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4.4</c:v>
                </c:pt>
                <c:pt idx="1">
                  <c:v>13.3</c:v>
                </c:pt>
                <c:pt idx="2">
                  <c:v>14</c:v>
                </c:pt>
                <c:pt idx="3">
                  <c:v>10.5</c:v>
                </c:pt>
                <c:pt idx="4">
                  <c:v>7.3</c:v>
                </c:pt>
                <c:pt idx="5">
                  <c:v>6</c:v>
                </c:pt>
                <c:pt idx="6">
                  <c:v>15.5</c:v>
                </c:pt>
                <c:pt idx="7">
                  <c:v>9</c:v>
                </c:pt>
                <c:pt idx="8">
                  <c:v>3.4</c:v>
                </c:pt>
                <c:pt idx="9">
                  <c:v>6</c:v>
                </c:pt>
                <c:pt idx="10">
                  <c:v>10</c:v>
                </c:pt>
                <c:pt idx="11">
                  <c:v>13</c:v>
                </c:pt>
                <c:pt idx="12">
                  <c:v>13.5</c:v>
                </c:pt>
                <c:pt idx="13">
                  <c:v>12</c:v>
                </c:pt>
                <c:pt idx="14">
                  <c:v>3.3</c:v>
                </c:pt>
                <c:pt idx="15">
                  <c:v>4.5</c:v>
                </c:pt>
                <c:pt idx="16">
                  <c:v>5</c:v>
                </c:pt>
                <c:pt idx="17">
                  <c:v>8.5</c:v>
                </c:pt>
                <c:pt idx="18">
                  <c:v>7.2</c:v>
                </c:pt>
                <c:pt idx="19">
                  <c:v>10</c:v>
                </c:pt>
                <c:pt idx="20">
                  <c:v>11</c:v>
                </c:pt>
                <c:pt idx="21">
                  <c:v>15.5</c:v>
                </c:pt>
                <c:pt idx="22">
                  <c:v>13.5</c:v>
                </c:pt>
                <c:pt idx="23">
                  <c:v>10</c:v>
                </c:pt>
                <c:pt idx="24">
                  <c:v>10.6</c:v>
                </c:pt>
                <c:pt idx="25">
                  <c:v>7.3</c:v>
                </c:pt>
                <c:pt idx="26">
                  <c:v>3.4</c:v>
                </c:pt>
                <c:pt idx="27">
                  <c:v>9.9</c:v>
                </c:pt>
                <c:pt idx="28">
                  <c:v>12</c:v>
                </c:pt>
                <c:pt idx="29">
                  <c:v>6.7</c:v>
                </c:pt>
                <c:pt idx="30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2845586"/>
        <c:axId val="4283683"/>
      </c:lineChart>
      <c:catAx>
        <c:axId val="2284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683"/>
        <c:crosses val="autoZero"/>
        <c:auto val="1"/>
        <c:lblOffset val="100"/>
        <c:tickLblSkip val="1"/>
        <c:noMultiLvlLbl val="0"/>
      </c:catAx>
      <c:valAx>
        <c:axId val="4283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47125"/>
          <c:w val="0.073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10cm and 20cm soil.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9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17.3</c:v>
                </c:pt>
                <c:pt idx="1">
                  <c:v>17</c:v>
                </c:pt>
                <c:pt idx="2">
                  <c:v>18</c:v>
                </c:pt>
                <c:pt idx="3">
                  <c:v>17.9</c:v>
                </c:pt>
                <c:pt idx="4">
                  <c:v>16</c:v>
                </c:pt>
                <c:pt idx="5">
                  <c:v>17.4</c:v>
                </c:pt>
                <c:pt idx="6">
                  <c:v>18</c:v>
                </c:pt>
                <c:pt idx="7">
                  <c:v>16.5</c:v>
                </c:pt>
                <c:pt idx="8">
                  <c:v>15</c:v>
                </c:pt>
                <c:pt idx="9">
                  <c:v>15</c:v>
                </c:pt>
                <c:pt idx="10">
                  <c:v>14.5</c:v>
                </c:pt>
                <c:pt idx="11">
                  <c:v>15.6</c:v>
                </c:pt>
                <c:pt idx="12">
                  <c:v>15.5</c:v>
                </c:pt>
                <c:pt idx="13">
                  <c:v>16</c:v>
                </c:pt>
                <c:pt idx="14">
                  <c:v>16</c:v>
                </c:pt>
                <c:pt idx="15">
                  <c:v>17.2</c:v>
                </c:pt>
                <c:pt idx="16">
                  <c:v>16.3</c:v>
                </c:pt>
                <c:pt idx="17">
                  <c:v>17</c:v>
                </c:pt>
                <c:pt idx="18">
                  <c:v>15.5</c:v>
                </c:pt>
                <c:pt idx="19">
                  <c:v>15</c:v>
                </c:pt>
                <c:pt idx="20">
                  <c:v>16.5</c:v>
                </c:pt>
                <c:pt idx="21">
                  <c:v>18.2</c:v>
                </c:pt>
                <c:pt idx="22">
                  <c:v>18.5</c:v>
                </c:pt>
                <c:pt idx="23">
                  <c:v>18.6</c:v>
                </c:pt>
                <c:pt idx="24">
                  <c:v>16</c:v>
                </c:pt>
                <c:pt idx="25">
                  <c:v>15</c:v>
                </c:pt>
                <c:pt idx="26">
                  <c:v>14.5</c:v>
                </c:pt>
                <c:pt idx="27">
                  <c:v>18</c:v>
                </c:pt>
                <c:pt idx="28">
                  <c:v>17.4</c:v>
                </c:pt>
                <c:pt idx="29">
                  <c:v>16</c:v>
                </c:pt>
                <c:pt idx="30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16.1</c:v>
                </c:pt>
                <c:pt idx="1">
                  <c:v>16.2</c:v>
                </c:pt>
                <c:pt idx="2">
                  <c:v>16.5</c:v>
                </c:pt>
                <c:pt idx="3">
                  <c:v>16.4</c:v>
                </c:pt>
                <c:pt idx="4">
                  <c:v>17</c:v>
                </c:pt>
                <c:pt idx="5">
                  <c:v>16</c:v>
                </c:pt>
                <c:pt idx="6">
                  <c:v>17</c:v>
                </c:pt>
                <c:pt idx="7">
                  <c:v>15.5</c:v>
                </c:pt>
                <c:pt idx="8">
                  <c:v>14.8</c:v>
                </c:pt>
                <c:pt idx="9">
                  <c:v>14.5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14.8</c:v>
                </c:pt>
                <c:pt idx="14">
                  <c:v>15</c:v>
                </c:pt>
                <c:pt idx="15">
                  <c:v>16</c:v>
                </c:pt>
                <c:pt idx="16">
                  <c:v>15.1</c:v>
                </c:pt>
                <c:pt idx="17">
                  <c:v>16.2</c:v>
                </c:pt>
                <c:pt idx="18">
                  <c:v>15</c:v>
                </c:pt>
                <c:pt idx="19">
                  <c:v>14.5</c:v>
                </c:pt>
                <c:pt idx="20">
                  <c:v>15.7</c:v>
                </c:pt>
                <c:pt idx="21">
                  <c:v>18</c:v>
                </c:pt>
                <c:pt idx="22">
                  <c:v>18.5</c:v>
                </c:pt>
                <c:pt idx="23">
                  <c:v>18</c:v>
                </c:pt>
                <c:pt idx="24">
                  <c:v>16</c:v>
                </c:pt>
                <c:pt idx="25">
                  <c:v>15</c:v>
                </c:pt>
                <c:pt idx="26">
                  <c:v>14</c:v>
                </c:pt>
                <c:pt idx="27">
                  <c:v>0</c:v>
                </c:pt>
                <c:pt idx="28">
                  <c:v>16.5</c:v>
                </c:pt>
                <c:pt idx="29">
                  <c:v>15.5</c:v>
                </c:pt>
                <c:pt idx="30">
                  <c:v>15</c:v>
                </c:pt>
              </c:numCache>
            </c:numRef>
          </c:val>
          <c:smooth val="0"/>
        </c:ser>
        <c:marker val="1"/>
        <c:axId val="38553148"/>
        <c:axId val="11434013"/>
      </c:lineChart>
      <c:catAx>
        <c:axId val="38553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34013"/>
        <c:crosses val="autoZero"/>
        <c:auto val="1"/>
        <c:lblOffset val="100"/>
        <c:tickLblSkip val="1"/>
        <c:noMultiLvlLbl val="0"/>
      </c:catAx>
      <c:valAx>
        <c:axId val="11434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31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7125"/>
          <c:w val="0.070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70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16.1</c:v>
                </c:pt>
                <c:pt idx="1">
                  <c:v>16.1</c:v>
                </c:pt>
                <c:pt idx="2">
                  <c:v>16.1</c:v>
                </c:pt>
                <c:pt idx="3">
                  <c:v>16.1</c:v>
                </c:pt>
                <c:pt idx="4">
                  <c:v>16.1</c:v>
                </c:pt>
                <c:pt idx="5">
                  <c:v>16.1</c:v>
                </c:pt>
                <c:pt idx="6">
                  <c:v>16.1</c:v>
                </c:pt>
                <c:pt idx="7">
                  <c:v>16.2</c:v>
                </c:pt>
                <c:pt idx="8">
                  <c:v>16.2</c:v>
                </c:pt>
                <c:pt idx="9">
                  <c:v>16.2</c:v>
                </c:pt>
                <c:pt idx="10">
                  <c:v>16.2</c:v>
                </c:pt>
                <c:pt idx="11">
                  <c:v>16.2</c:v>
                </c:pt>
                <c:pt idx="12">
                  <c:v>16.2</c:v>
                </c:pt>
                <c:pt idx="13">
                  <c:v>16.3</c:v>
                </c:pt>
                <c:pt idx="14">
                  <c:v>16.3</c:v>
                </c:pt>
                <c:pt idx="15">
                  <c:v>16.4</c:v>
                </c:pt>
                <c:pt idx="16">
                  <c:v>16.4</c:v>
                </c:pt>
                <c:pt idx="17">
                  <c:v>16.5</c:v>
                </c:pt>
                <c:pt idx="18">
                  <c:v>16.5</c:v>
                </c:pt>
                <c:pt idx="19">
                  <c:v>16.5</c:v>
                </c:pt>
                <c:pt idx="20">
                  <c:v>16.4</c:v>
                </c:pt>
                <c:pt idx="21">
                  <c:v>16.4</c:v>
                </c:pt>
                <c:pt idx="22">
                  <c:v>16.4</c:v>
                </c:pt>
                <c:pt idx="23">
                  <c:v>16.4</c:v>
                </c:pt>
                <c:pt idx="24">
                  <c:v>16.4</c:v>
                </c:pt>
                <c:pt idx="25">
                  <c:v>16.5</c:v>
                </c:pt>
                <c:pt idx="26">
                  <c:v>16.5</c:v>
                </c:pt>
                <c:pt idx="27">
                  <c:v>16.5</c:v>
                </c:pt>
                <c:pt idx="28">
                  <c:v>16.4</c:v>
                </c:pt>
                <c:pt idx="29">
                  <c:v>16.4</c:v>
                </c:pt>
                <c:pt idx="30">
                  <c:v>16.4</c:v>
                </c:pt>
              </c:numCache>
            </c:numRef>
          </c:val>
          <c:smooth val="0"/>
        </c:ser>
        <c:marker val="1"/>
        <c:axId val="35797254"/>
        <c:axId val="53739831"/>
      </c:lineChart>
      <c:catAx>
        <c:axId val="35797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39831"/>
        <c:crosses val="autoZero"/>
        <c:auto val="1"/>
        <c:lblOffset val="100"/>
        <c:tickLblSkip val="1"/>
        <c:noMultiLvlLbl val="0"/>
      </c:catAx>
      <c:valAx>
        <c:axId val="53739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972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25"/>
          <c:y val="0.47125"/>
          <c:w val="0.078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MSL Pressure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8375"/>
          <c:h val="0.8355"/>
        </c:manualLayout>
      </c:layout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1008.9608311561313</c:v>
                </c:pt>
                <c:pt idx="1">
                  <c:v>1008.755322424501</c:v>
                </c:pt>
                <c:pt idx="2">
                  <c:v>1005.3495127190535</c:v>
                </c:pt>
                <c:pt idx="3">
                  <c:v>1006.7703834959085</c:v>
                </c:pt>
                <c:pt idx="4">
                  <c:v>1020.1690954728606</c:v>
                </c:pt>
                <c:pt idx="5">
                  <c:v>1026.5664303624012</c:v>
                </c:pt>
                <c:pt idx="6">
                  <c:v>1023.1114845521807</c:v>
                </c:pt>
                <c:pt idx="7">
                  <c:v>1021.2075319797141</c:v>
                </c:pt>
                <c:pt idx="8">
                  <c:v>1026.7953409176682</c:v>
                </c:pt>
                <c:pt idx="9">
                  <c:v>1025.9042298607792</c:v>
                </c:pt>
                <c:pt idx="10">
                  <c:v>1021.1279002701813</c:v>
                </c:pt>
                <c:pt idx="11">
                  <c:v>1023.1114845521807</c:v>
                </c:pt>
                <c:pt idx="12">
                  <c:v>1021.8862117721715</c:v>
                </c:pt>
                <c:pt idx="13">
                  <c:v>1026.1213974423076</c:v>
                </c:pt>
                <c:pt idx="14">
                  <c:v>1026.2366181736186</c:v>
                </c:pt>
                <c:pt idx="15">
                  <c:v>1021.826408651649</c:v>
                </c:pt>
                <c:pt idx="16">
                  <c:v>1015.9692004954231</c:v>
                </c:pt>
                <c:pt idx="17">
                  <c:v>1012.1581080917194</c:v>
                </c:pt>
                <c:pt idx="18">
                  <c:v>1005.5545392799373</c:v>
                </c:pt>
                <c:pt idx="19">
                  <c:v>1000.6225126200827</c:v>
                </c:pt>
                <c:pt idx="20">
                  <c:v>1013.2901146089343</c:v>
                </c:pt>
                <c:pt idx="21">
                  <c:v>1019.3745521801737</c:v>
                </c:pt>
                <c:pt idx="22">
                  <c:v>1023.3970918404191</c:v>
                </c:pt>
                <c:pt idx="23">
                  <c:v>1020.6805848976871</c:v>
                </c:pt>
                <c:pt idx="24">
                  <c:v>1017.1388902387828</c:v>
                </c:pt>
                <c:pt idx="25">
                  <c:v>1018.726855810019</c:v>
                </c:pt>
                <c:pt idx="26">
                  <c:v>1019.6845282500614</c:v>
                </c:pt>
                <c:pt idx="27">
                  <c:v>1011.406034831594</c:v>
                </c:pt>
                <c:pt idx="28">
                  <c:v>1022.9584683784016</c:v>
                </c:pt>
                <c:pt idx="29">
                  <c:v>1025.2087981739119</c:v>
                </c:pt>
                <c:pt idx="30">
                  <c:v>1018.8068520232036</c:v>
                </c:pt>
              </c:numCache>
            </c:numRef>
          </c:val>
          <c:smooth val="0"/>
        </c:ser>
        <c:marker val="1"/>
        <c:axId val="13896432"/>
        <c:axId val="57959025"/>
      </c:lineChart>
      <c:catAx>
        <c:axId val="13896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9025"/>
        <c:crosses val="autoZero"/>
        <c:auto val="1"/>
        <c:lblOffset val="100"/>
        <c:tickLblSkip val="1"/>
        <c:noMultiLvlLbl val="0"/>
      </c:catAx>
      <c:valAx>
        <c:axId val="5795902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643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48975"/>
          <c:w val="0.065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25"/>
          <c:y val="0.0965"/>
          <c:w val="0.85225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13.09719646050728</c:v>
                </c:pt>
                <c:pt idx="1">
                  <c:v>15.377410642362214</c:v>
                </c:pt>
                <c:pt idx="2">
                  <c:v>13.81342504502069</c:v>
                </c:pt>
                <c:pt idx="3">
                  <c:v>13.397750836477044</c:v>
                </c:pt>
                <c:pt idx="4">
                  <c:v>13.015861294354131</c:v>
                </c:pt>
                <c:pt idx="5">
                  <c:v>14.341987144872682</c:v>
                </c:pt>
                <c:pt idx="6">
                  <c:v>12.713831395170239</c:v>
                </c:pt>
                <c:pt idx="7">
                  <c:v>9.458808893333313</c:v>
                </c:pt>
                <c:pt idx="8">
                  <c:v>10.954246796670272</c:v>
                </c:pt>
                <c:pt idx="9">
                  <c:v>10.399922076867707</c:v>
                </c:pt>
                <c:pt idx="10">
                  <c:v>11.28589284979939</c:v>
                </c:pt>
                <c:pt idx="11">
                  <c:v>12.311530624992699</c:v>
                </c:pt>
                <c:pt idx="12">
                  <c:v>12.824753085302131</c:v>
                </c:pt>
                <c:pt idx="13">
                  <c:v>12.659112595140135</c:v>
                </c:pt>
                <c:pt idx="14">
                  <c:v>13.921452030531407</c:v>
                </c:pt>
                <c:pt idx="15">
                  <c:v>12.977784157911566</c:v>
                </c:pt>
                <c:pt idx="16">
                  <c:v>13.604602210231453</c:v>
                </c:pt>
                <c:pt idx="17">
                  <c:v>14.543195629654653</c:v>
                </c:pt>
                <c:pt idx="18">
                  <c:v>13.916611997693566</c:v>
                </c:pt>
                <c:pt idx="19">
                  <c:v>13.761536400009502</c:v>
                </c:pt>
                <c:pt idx="20">
                  <c:v>13.71664703195296</c:v>
                </c:pt>
                <c:pt idx="21">
                  <c:v>16.591126009614285</c:v>
                </c:pt>
                <c:pt idx="22">
                  <c:v>17.116588039781337</c:v>
                </c:pt>
                <c:pt idx="23">
                  <c:v>15.93331634741756</c:v>
                </c:pt>
                <c:pt idx="24">
                  <c:v>15.027772067178622</c:v>
                </c:pt>
                <c:pt idx="25">
                  <c:v>14.069895836908504</c:v>
                </c:pt>
                <c:pt idx="26">
                  <c:v>11.502461188182753</c:v>
                </c:pt>
                <c:pt idx="27">
                  <c:v>15.751262685381834</c:v>
                </c:pt>
                <c:pt idx="28">
                  <c:v>12.885045266014918</c:v>
                </c:pt>
                <c:pt idx="29">
                  <c:v>14.268269074016168</c:v>
                </c:pt>
                <c:pt idx="30">
                  <c:v>14.533741440487203</c:v>
                </c:pt>
              </c:numCache>
            </c:numRef>
          </c:val>
          <c:smooth val="0"/>
        </c:ser>
        <c:marker val="1"/>
        <c:axId val="51869178"/>
        <c:axId val="64169419"/>
      </c:lineChart>
      <c:catAx>
        <c:axId val="5186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9419"/>
        <c:crosses val="autoZero"/>
        <c:auto val="1"/>
        <c:lblOffset val="100"/>
        <c:tickLblSkip val="1"/>
        <c:noMultiLvlLbl val="0"/>
      </c:catAx>
      <c:valAx>
        <c:axId val="6416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69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8475"/>
          <c:w val="0.09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0.8325</cdr:x>
      <cdr:y>0.03275</cdr:y>
    </cdr:from>
    <cdr:to>
      <cdr:x>0.917</cdr:x>
      <cdr:y>0.06925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743825" y="180975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1494ce34-fc9b-41dc-80d4-4ccd385a7b3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0.029</cdr:y>
    </cdr:from>
    <cdr:to>
      <cdr:x>0.8775</cdr:x>
      <cdr:y>0.06575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362825" y="16192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dfc1476a-4190-4d63-aebd-8bf05ed1f36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0.8035</cdr:x>
      <cdr:y>0.03625</cdr:y>
    </cdr:from>
    <cdr:to>
      <cdr:x>0.88525</cdr:x>
      <cdr:y>0.073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477125" y="200025"/>
          <a:ext cx="762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ac29d01-2965-4175-8613-f8f2ddba013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0.497</cdr:y>
    </cdr:from>
    <cdr:to>
      <cdr:x>0.51275</cdr:x>
      <cdr:y>0.53425</cdr:y>
    </cdr:to>
    <cdr:sp textlink="Data1!$R$9">
      <cdr:nvSpPr>
        <cdr:cNvPr id="1" name="Text Box 3"/>
        <cdr:cNvSpPr txBox="1">
          <a:spLocks noChangeArrowheads="1"/>
        </cdr:cNvSpPr>
      </cdr:nvSpPr>
      <cdr:spPr>
        <a:xfrm>
          <a:off x="4686300" y="2838450"/>
          <a:ext cx="85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fld id="{8842ceba-7933-4e3c-8ffa-5f65ed92c9bf}" type="TxLink">
            <a:rPr lang="en-US" cap="none" sz="1000" b="0" i="0" u="none" baseline="0">
              <a:solidFill>
                <a:srgbClr val="000000"/>
              </a:solidFill>
            </a:rPr>
            <a:t>0.0 </a:t>
          </a:fld>
        </a:p>
      </cdr:txBody>
    </cdr:sp>
  </cdr:relSizeAnchor>
  <cdr:relSizeAnchor xmlns:cdr="http://schemas.openxmlformats.org/drawingml/2006/chartDrawing">
    <cdr:from>
      <cdr:x>0.779</cdr:x>
      <cdr:y>0.02775</cdr:y>
    </cdr:from>
    <cdr:to>
      <cdr:x>0.86425</cdr:x>
      <cdr:y>0.064</cdr:y>
    </cdr:to>
    <cdr:sp textlink="Data1!$R$4">
      <cdr:nvSpPr>
        <cdr:cNvPr id="2" name="Text Box 4"/>
        <cdr:cNvSpPr txBox="1">
          <a:spLocks noChangeArrowheads="1"/>
        </cdr:cNvSpPr>
      </cdr:nvSpPr>
      <cdr:spPr>
        <a:xfrm>
          <a:off x="7248525" y="152400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c318cd98-46dc-4bbc-9f99-1d7f0029a03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0.0255</cdr:y>
    </cdr:from>
    <cdr:to>
      <cdr:x>0.92275</cdr:x>
      <cdr:y>0.062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781925" y="14287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8e7f4a82-8aaf-4412-ba25-1c8ab4ebe3d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0.02775</cdr:y>
    </cdr:from>
    <cdr:to>
      <cdr:x>0.903</cdr:x>
      <cdr:y>0.064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591425" y="152400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a4451b1e-8242-4cf6-b516-cbf282c39f3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0.029</cdr:y>
    </cdr:from>
    <cdr:to>
      <cdr:x>0.88675</cdr:x>
      <cdr:y>0.06575</cdr:y>
    </cdr:to>
    <cdr:sp textlink="Data1!$R$4">
      <cdr:nvSpPr>
        <cdr:cNvPr id="1" name="Text Box 2"/>
        <cdr:cNvSpPr txBox="1">
          <a:spLocks noChangeArrowheads="1"/>
        </cdr:cNvSpPr>
      </cdr:nvSpPr>
      <cdr:spPr>
        <a:xfrm>
          <a:off x="7448550" y="161925"/>
          <a:ext cx="800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1febd9cb-41a0-4304-8ffb-e146e2d8f45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0.0385</cdr:y>
    </cdr:from>
    <cdr:to>
      <cdr:x>0.90825</cdr:x>
      <cdr:y>0.074</cdr:y>
    </cdr:to>
    <cdr:sp textlink="Data1!$R$4">
      <cdr:nvSpPr>
        <cdr:cNvPr id="1" name="Text Box 1"/>
        <cdr:cNvSpPr txBox="1">
          <a:spLocks noChangeArrowheads="1"/>
        </cdr:cNvSpPr>
      </cdr:nvSpPr>
      <cdr:spPr>
        <a:xfrm>
          <a:off x="7639050" y="219075"/>
          <a:ext cx="809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c7e2abf4-1cf3-4463-86a1-e5e3092659ea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zoomScale="80" zoomScaleNormal="80" zoomScalePageLayoutView="0" workbookViewId="0" topLeftCell="A1">
      <pane ySplit="2340" topLeftCell="A15" activePane="bottomLeft" state="split"/>
      <selection pane="topLeft" activeCell="R2" sqref="R2"/>
      <selection pane="bottomLeft" activeCell="R10" sqref="R10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154</v>
      </c>
      <c r="R4" s="60">
        <v>2016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16.3</v>
      </c>
      <c r="C9" s="65">
        <v>14.5</v>
      </c>
      <c r="D9" s="65">
        <v>19.6</v>
      </c>
      <c r="E9" s="65">
        <v>8.4</v>
      </c>
      <c r="F9" s="66">
        <f aca="true" t="shared" si="0" ref="F9:F39">AVERAGE(D9:E9)</f>
        <v>14</v>
      </c>
      <c r="G9" s="67">
        <f>100*(AJ9/AH9)</f>
        <v>81.32563675500016</v>
      </c>
      <c r="H9" s="67">
        <f aca="true" t="shared" si="1" ref="H9:H39">AK9</f>
        <v>13.09719646050728</v>
      </c>
      <c r="I9" s="68">
        <v>4.4</v>
      </c>
      <c r="J9" s="66"/>
      <c r="K9" s="68">
        <v>17.3</v>
      </c>
      <c r="L9" s="65">
        <v>16.1</v>
      </c>
      <c r="M9" s="65"/>
      <c r="N9" s="65">
        <v>16.2</v>
      </c>
      <c r="O9" s="66">
        <v>16.1</v>
      </c>
      <c r="P9" s="69" t="s">
        <v>104</v>
      </c>
      <c r="Q9" s="70">
        <v>16</v>
      </c>
      <c r="R9" s="67">
        <v>0</v>
      </c>
      <c r="S9" s="67"/>
      <c r="T9" s="67">
        <v>3.2</v>
      </c>
      <c r="U9" s="67"/>
      <c r="V9" s="71">
        <v>8</v>
      </c>
      <c r="W9" s="64">
        <v>998.9</v>
      </c>
      <c r="X9" s="121">
        <f aca="true" t="shared" si="2" ref="X9:X39">W9+AU17</f>
        <v>1008.9608311561313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18.524367818852948</v>
      </c>
      <c r="AI9">
        <f aca="true" t="shared" si="5" ref="AI9:AI39">IF(W9&gt;=0,6.107*EXP(17.38*(C9/(239+C9))),6.107*EXP(22.44*(C9/(272.4+C9))))</f>
        <v>16.503260083520495</v>
      </c>
      <c r="AJ9">
        <f aca="true" t="shared" si="6" ref="AJ9:AJ39">IF(C9&gt;=0,AI9-(0.000799*1000*(B9-C9)),AI9-(0.00072*1000*(B9-C9)))</f>
        <v>15.065060083520494</v>
      </c>
      <c r="AK9">
        <f>239*LN(AJ9/6.107)/(17.38-LN(AJ9/6.107))</f>
        <v>13.09719646050728</v>
      </c>
      <c r="AM9">
        <f>COUNTIF(V9:V39,"&lt;1")</f>
        <v>3</v>
      </c>
      <c r="AN9">
        <f>COUNTIF(E9:E39,"&lt;0")</f>
        <v>0</v>
      </c>
      <c r="AO9">
        <f>COUNTIF(I9:I39,"&lt;0")</f>
        <v>0</v>
      </c>
      <c r="AP9">
        <f>COUNTIF(Q9:Q39,"&gt;=39")</f>
        <v>0</v>
      </c>
    </row>
    <row r="10" spans="1:37" ht="12.75">
      <c r="A10" s="72">
        <v>2</v>
      </c>
      <c r="B10" s="73">
        <v>16.4</v>
      </c>
      <c r="C10" s="74">
        <v>15.8</v>
      </c>
      <c r="D10" s="74">
        <v>20.6</v>
      </c>
      <c r="E10" s="74">
        <v>13.6</v>
      </c>
      <c r="F10" s="75">
        <f t="shared" si="0"/>
        <v>17.1</v>
      </c>
      <c r="G10" s="67">
        <f aca="true" t="shared" si="7" ref="G10:G39">100*(AJ10/AH10)</f>
        <v>93.67107980909277</v>
      </c>
      <c r="H10" s="76">
        <f t="shared" si="1"/>
        <v>15.377410642362214</v>
      </c>
      <c r="I10" s="77">
        <v>13.3</v>
      </c>
      <c r="J10" s="75"/>
      <c r="K10" s="77">
        <v>17</v>
      </c>
      <c r="L10" s="74">
        <v>16.2</v>
      </c>
      <c r="M10" s="74"/>
      <c r="N10" s="74">
        <v>16.2</v>
      </c>
      <c r="O10" s="75">
        <v>16.1</v>
      </c>
      <c r="P10" s="78" t="s">
        <v>105</v>
      </c>
      <c r="Q10" s="79">
        <v>14</v>
      </c>
      <c r="R10" s="76">
        <v>0.5</v>
      </c>
      <c r="S10" s="76"/>
      <c r="T10" s="76">
        <v>0.2</v>
      </c>
      <c r="U10" s="76"/>
      <c r="V10" s="80">
        <v>8</v>
      </c>
      <c r="W10" s="73">
        <v>998.7</v>
      </c>
      <c r="X10" s="121">
        <f t="shared" si="2"/>
        <v>1008.755322424501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18.642754661927654</v>
      </c>
      <c r="AI10">
        <f t="shared" si="5"/>
        <v>17.942269597987615</v>
      </c>
      <c r="AJ10">
        <f t="shared" si="6"/>
        <v>17.462869597987616</v>
      </c>
      <c r="AK10">
        <f aca="true" t="shared" si="12" ref="AK10:AK39">239*LN(AJ10/6.107)/(17.38-LN(AJ10/6.107))</f>
        <v>15.377410642362214</v>
      </c>
    </row>
    <row r="11" spans="1:37" ht="12.75">
      <c r="A11" s="63">
        <v>3</v>
      </c>
      <c r="B11" s="64">
        <v>18.5</v>
      </c>
      <c r="C11" s="65">
        <v>15.8</v>
      </c>
      <c r="D11" s="65">
        <v>21.6</v>
      </c>
      <c r="E11" s="65">
        <v>16.2</v>
      </c>
      <c r="F11" s="66">
        <f t="shared" si="0"/>
        <v>18.9</v>
      </c>
      <c r="G11" s="67">
        <f t="shared" si="7"/>
        <v>74.1531488458666</v>
      </c>
      <c r="H11" s="67">
        <f t="shared" si="1"/>
        <v>13.81342504502069</v>
      </c>
      <c r="I11" s="68">
        <v>14</v>
      </c>
      <c r="J11" s="66"/>
      <c r="K11" s="68">
        <v>18</v>
      </c>
      <c r="L11" s="65">
        <v>16.5</v>
      </c>
      <c r="M11" s="65"/>
      <c r="N11" s="65">
        <v>16.3</v>
      </c>
      <c r="O11" s="66">
        <v>16.1</v>
      </c>
      <c r="P11" s="69" t="s">
        <v>106</v>
      </c>
      <c r="Q11" s="70">
        <v>30</v>
      </c>
      <c r="R11" s="67">
        <v>1</v>
      </c>
      <c r="S11" s="67"/>
      <c r="T11" s="67">
        <v>0</v>
      </c>
      <c r="U11" s="67"/>
      <c r="V11" s="71">
        <v>6</v>
      </c>
      <c r="W11" s="64">
        <v>995.4</v>
      </c>
      <c r="X11" s="121">
        <f t="shared" si="2"/>
        <v>1005.3495127190535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21.286984900395762</v>
      </c>
      <c r="AI11">
        <f t="shared" si="5"/>
        <v>17.942269597987615</v>
      </c>
      <c r="AJ11">
        <f t="shared" si="6"/>
        <v>15.784969597987615</v>
      </c>
      <c r="AK11">
        <f t="shared" si="12"/>
        <v>13.81342504502069</v>
      </c>
    </row>
    <row r="12" spans="1:37" ht="12.75">
      <c r="A12" s="72">
        <v>4</v>
      </c>
      <c r="B12" s="73">
        <v>18.3</v>
      </c>
      <c r="C12" s="74">
        <v>15.5</v>
      </c>
      <c r="D12" s="74">
        <v>20.2</v>
      </c>
      <c r="E12" s="74">
        <v>13.4</v>
      </c>
      <c r="F12" s="75">
        <f t="shared" si="0"/>
        <v>16.8</v>
      </c>
      <c r="G12" s="67">
        <f t="shared" si="7"/>
        <v>73.08420407812129</v>
      </c>
      <c r="H12" s="76">
        <f t="shared" si="1"/>
        <v>13.397750836477044</v>
      </c>
      <c r="I12" s="77">
        <v>10.5</v>
      </c>
      <c r="J12" s="75"/>
      <c r="K12" s="77">
        <v>17.9</v>
      </c>
      <c r="L12" s="74">
        <v>16.4</v>
      </c>
      <c r="M12" s="74"/>
      <c r="N12" s="74">
        <v>16.3</v>
      </c>
      <c r="O12" s="75">
        <v>16.1</v>
      </c>
      <c r="P12" s="78" t="s">
        <v>109</v>
      </c>
      <c r="Q12" s="79">
        <v>18</v>
      </c>
      <c r="R12" s="76">
        <v>2.5</v>
      </c>
      <c r="S12" s="76"/>
      <c r="T12" s="76">
        <v>0.8</v>
      </c>
      <c r="U12" s="76"/>
      <c r="V12" s="80">
        <v>4</v>
      </c>
      <c r="W12" s="73">
        <v>996.8</v>
      </c>
      <c r="X12" s="121">
        <f t="shared" si="2"/>
        <v>1006.7703834959085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21.021735231055334</v>
      </c>
      <c r="AI12">
        <f t="shared" si="5"/>
        <v>17.600767877026804</v>
      </c>
      <c r="AJ12">
        <f t="shared" si="6"/>
        <v>15.363567877026803</v>
      </c>
      <c r="AK12">
        <f t="shared" si="12"/>
        <v>13.397750836477044</v>
      </c>
    </row>
    <row r="13" spans="1:37" ht="12.75">
      <c r="A13" s="63">
        <v>5</v>
      </c>
      <c r="B13" s="64">
        <v>16.4</v>
      </c>
      <c r="C13" s="65">
        <v>14.5</v>
      </c>
      <c r="D13" s="65">
        <v>22.7</v>
      </c>
      <c r="E13" s="65">
        <v>11.2</v>
      </c>
      <c r="F13" s="66">
        <f t="shared" si="0"/>
        <v>16.95</v>
      </c>
      <c r="G13" s="67">
        <f t="shared" si="7"/>
        <v>80.3806108875277</v>
      </c>
      <c r="H13" s="67">
        <f t="shared" si="1"/>
        <v>13.015861294354131</v>
      </c>
      <c r="I13" s="68">
        <v>7.3</v>
      </c>
      <c r="J13" s="66"/>
      <c r="K13" s="68">
        <v>16</v>
      </c>
      <c r="L13" s="65">
        <v>17</v>
      </c>
      <c r="M13" s="65"/>
      <c r="N13" s="65">
        <v>16.2</v>
      </c>
      <c r="O13" s="66">
        <v>16.1</v>
      </c>
      <c r="P13" s="69" t="s">
        <v>110</v>
      </c>
      <c r="Q13" s="70">
        <v>16</v>
      </c>
      <c r="R13" s="67">
        <v>8</v>
      </c>
      <c r="S13" s="67"/>
      <c r="T13" s="67">
        <v>0</v>
      </c>
      <c r="U13" s="67"/>
      <c r="V13" s="71">
        <v>4</v>
      </c>
      <c r="W13" s="64">
        <v>1010</v>
      </c>
      <c r="X13" s="121">
        <f t="shared" si="2"/>
        <v>1020.1690954728606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18.642754661927654</v>
      </c>
      <c r="AI13">
        <f t="shared" si="5"/>
        <v>16.503260083520495</v>
      </c>
      <c r="AJ13">
        <f t="shared" si="6"/>
        <v>14.985160083520496</v>
      </c>
      <c r="AK13">
        <f t="shared" si="12"/>
        <v>13.015861294354131</v>
      </c>
    </row>
    <row r="14" spans="1:37" ht="12.75">
      <c r="A14" s="72">
        <v>6</v>
      </c>
      <c r="B14" s="73">
        <v>18.3</v>
      </c>
      <c r="C14" s="74">
        <v>16</v>
      </c>
      <c r="D14" s="74">
        <v>25.1</v>
      </c>
      <c r="E14" s="74">
        <v>10</v>
      </c>
      <c r="F14" s="75">
        <f t="shared" si="0"/>
        <v>17.55</v>
      </c>
      <c r="G14" s="67">
        <f t="shared" si="7"/>
        <v>77.70744881735718</v>
      </c>
      <c r="H14" s="76">
        <f t="shared" si="1"/>
        <v>14.341987144872682</v>
      </c>
      <c r="I14" s="77">
        <v>6</v>
      </c>
      <c r="J14" s="75"/>
      <c r="K14" s="77">
        <v>17.4</v>
      </c>
      <c r="L14" s="74">
        <v>16</v>
      </c>
      <c r="M14" s="74"/>
      <c r="N14" s="74">
        <v>16.4</v>
      </c>
      <c r="O14" s="75">
        <v>16.1</v>
      </c>
      <c r="P14" s="78" t="s">
        <v>104</v>
      </c>
      <c r="Q14" s="79">
        <v>13</v>
      </c>
      <c r="R14" s="76">
        <v>10</v>
      </c>
      <c r="S14" s="76"/>
      <c r="T14" s="76">
        <v>0</v>
      </c>
      <c r="U14" s="76"/>
      <c r="V14" s="80">
        <v>2</v>
      </c>
      <c r="W14" s="73">
        <v>1016.4</v>
      </c>
      <c r="X14" s="121">
        <f t="shared" si="2"/>
        <v>1026.5664303624012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21.021735231055334</v>
      </c>
      <c r="AI14">
        <f t="shared" si="5"/>
        <v>18.173154145192665</v>
      </c>
      <c r="AJ14">
        <f t="shared" si="6"/>
        <v>16.335454145192664</v>
      </c>
      <c r="AK14">
        <f t="shared" si="12"/>
        <v>14.341987144872682</v>
      </c>
    </row>
    <row r="15" spans="1:37" ht="12.75">
      <c r="A15" s="63">
        <v>7</v>
      </c>
      <c r="B15" s="64">
        <v>18.9</v>
      </c>
      <c r="C15" s="65">
        <v>15.4</v>
      </c>
      <c r="D15" s="65">
        <v>22.8</v>
      </c>
      <c r="E15" s="65">
        <v>17.4</v>
      </c>
      <c r="F15" s="66">
        <f t="shared" si="0"/>
        <v>20.1</v>
      </c>
      <c r="G15" s="67">
        <f t="shared" si="7"/>
        <v>67.311970760669</v>
      </c>
      <c r="H15" s="67">
        <f t="shared" si="1"/>
        <v>12.713831395170239</v>
      </c>
      <c r="I15" s="68">
        <v>15.5</v>
      </c>
      <c r="J15" s="66"/>
      <c r="K15" s="68">
        <v>18</v>
      </c>
      <c r="L15" s="65">
        <v>17</v>
      </c>
      <c r="M15" s="65"/>
      <c r="N15" s="65">
        <v>16.5</v>
      </c>
      <c r="O15" s="66">
        <v>16.1</v>
      </c>
      <c r="P15" s="69" t="s">
        <v>109</v>
      </c>
      <c r="Q15" s="70">
        <v>23</v>
      </c>
      <c r="R15" s="67">
        <v>9.7</v>
      </c>
      <c r="S15" s="67"/>
      <c r="T15" s="67">
        <v>0</v>
      </c>
      <c r="U15" s="67"/>
      <c r="V15" s="71">
        <v>4</v>
      </c>
      <c r="W15" s="64">
        <v>1013</v>
      </c>
      <c r="X15" s="121">
        <f t="shared" si="2"/>
        <v>1023.1114845521807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21.826293678927744</v>
      </c>
      <c r="AI15">
        <f t="shared" si="5"/>
        <v>17.48820841929759</v>
      </c>
      <c r="AJ15">
        <f t="shared" si="6"/>
        <v>14.69170841929759</v>
      </c>
      <c r="AK15">
        <f t="shared" si="12"/>
        <v>12.713831395170239</v>
      </c>
    </row>
    <row r="16" spans="1:37" ht="12.75">
      <c r="A16" s="72">
        <v>8</v>
      </c>
      <c r="B16" s="73">
        <v>15.6</v>
      </c>
      <c r="C16" s="74">
        <v>12.4</v>
      </c>
      <c r="D16" s="74">
        <v>20.4</v>
      </c>
      <c r="E16" s="74">
        <v>12.8</v>
      </c>
      <c r="F16" s="75">
        <f t="shared" si="0"/>
        <v>16.6</v>
      </c>
      <c r="G16" s="67">
        <f t="shared" si="7"/>
        <v>66.81369081764659</v>
      </c>
      <c r="H16" s="76">
        <f t="shared" si="1"/>
        <v>9.458808893333313</v>
      </c>
      <c r="I16" s="77">
        <v>9</v>
      </c>
      <c r="J16" s="75"/>
      <c r="K16" s="77">
        <v>16.5</v>
      </c>
      <c r="L16" s="74">
        <v>15.5</v>
      </c>
      <c r="M16" s="74"/>
      <c r="N16" s="74">
        <v>16.6</v>
      </c>
      <c r="O16" s="75">
        <v>16.2</v>
      </c>
      <c r="P16" s="78" t="s">
        <v>113</v>
      </c>
      <c r="Q16" s="79">
        <v>22</v>
      </c>
      <c r="R16" s="76">
        <v>9.1</v>
      </c>
      <c r="S16" s="76"/>
      <c r="T16" s="76">
        <v>0</v>
      </c>
      <c r="U16" s="76"/>
      <c r="V16" s="80">
        <v>3</v>
      </c>
      <c r="W16" s="73">
        <v>1011</v>
      </c>
      <c r="X16" s="121">
        <f t="shared" si="2"/>
        <v>1021.2075319797141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17.713962526575546</v>
      </c>
      <c r="AI16">
        <f t="shared" si="5"/>
        <v>14.392152154059962</v>
      </c>
      <c r="AJ16">
        <f t="shared" si="6"/>
        <v>11.835352154059963</v>
      </c>
      <c r="AK16">
        <f t="shared" si="12"/>
        <v>9.458808893333313</v>
      </c>
    </row>
    <row r="17" spans="1:47" ht="12.75">
      <c r="A17" s="63">
        <v>9</v>
      </c>
      <c r="B17" s="64">
        <v>14.7</v>
      </c>
      <c r="C17" s="65">
        <v>12.7</v>
      </c>
      <c r="D17" s="65">
        <v>19</v>
      </c>
      <c r="E17" s="65">
        <v>8</v>
      </c>
      <c r="F17" s="66">
        <f t="shared" si="0"/>
        <v>13.5</v>
      </c>
      <c r="G17" s="67">
        <f t="shared" si="7"/>
        <v>78.24218947654239</v>
      </c>
      <c r="H17" s="67">
        <f t="shared" si="1"/>
        <v>10.954246796670272</v>
      </c>
      <c r="I17" s="68">
        <v>3.4</v>
      </c>
      <c r="J17" s="66"/>
      <c r="K17" s="68">
        <v>15</v>
      </c>
      <c r="L17" s="65">
        <v>14.8</v>
      </c>
      <c r="M17" s="65"/>
      <c r="N17" s="65">
        <v>16.7</v>
      </c>
      <c r="O17" s="66">
        <v>16.2</v>
      </c>
      <c r="P17" s="69" t="s">
        <v>113</v>
      </c>
      <c r="Q17" s="70">
        <v>16</v>
      </c>
      <c r="R17" s="67">
        <v>4</v>
      </c>
      <c r="S17" s="67"/>
      <c r="T17" s="67">
        <v>0</v>
      </c>
      <c r="U17" s="67"/>
      <c r="V17" s="71">
        <v>2</v>
      </c>
      <c r="W17" s="64">
        <v>1016.5</v>
      </c>
      <c r="X17" s="121">
        <f t="shared" si="2"/>
        <v>1026.7953409176682</v>
      </c>
      <c r="Y17" s="127"/>
      <c r="Z17" s="134"/>
      <c r="AA17" s="127"/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16.717824157058523</v>
      </c>
      <c r="AI17">
        <f t="shared" si="5"/>
        <v>14.678391653320906</v>
      </c>
      <c r="AJ17">
        <f t="shared" si="6"/>
        <v>13.080391653320905</v>
      </c>
      <c r="AK17">
        <f t="shared" si="12"/>
        <v>10.954246796670272</v>
      </c>
      <c r="AU17">
        <f aca="true" t="shared" si="13" ref="AU17:AU47">W9*(10^(85/(18429.1+(67.53*B9)+(0.003*31)))-1)</f>
        <v>10.06083115613134</v>
      </c>
    </row>
    <row r="18" spans="1:47" ht="12.75">
      <c r="A18" s="72">
        <v>10</v>
      </c>
      <c r="B18" s="73">
        <v>14.2</v>
      </c>
      <c r="C18" s="74">
        <v>12.2</v>
      </c>
      <c r="D18" s="74">
        <v>19.1</v>
      </c>
      <c r="E18" s="74">
        <v>10.1</v>
      </c>
      <c r="F18" s="75">
        <f t="shared" si="0"/>
        <v>14.600000000000001</v>
      </c>
      <c r="G18" s="67">
        <f t="shared" si="7"/>
        <v>77.882761245739</v>
      </c>
      <c r="H18" s="76">
        <f t="shared" si="1"/>
        <v>10.399922076867707</v>
      </c>
      <c r="I18" s="77">
        <v>6</v>
      </c>
      <c r="J18" s="75"/>
      <c r="K18" s="77">
        <v>15</v>
      </c>
      <c r="L18" s="74">
        <v>14.5</v>
      </c>
      <c r="M18" s="74"/>
      <c r="N18" s="74">
        <v>16.6</v>
      </c>
      <c r="O18" s="75">
        <v>16.2</v>
      </c>
      <c r="P18" s="78" t="s">
        <v>118</v>
      </c>
      <c r="Q18" s="79">
        <v>15</v>
      </c>
      <c r="R18" s="76">
        <v>6</v>
      </c>
      <c r="S18" s="76"/>
      <c r="T18" s="76">
        <v>0.6</v>
      </c>
      <c r="U18" s="76"/>
      <c r="V18" s="80">
        <v>8</v>
      </c>
      <c r="W18" s="73">
        <v>1015.6</v>
      </c>
      <c r="X18" s="121">
        <f t="shared" si="2"/>
        <v>1025.9042298607792</v>
      </c>
      <c r="Y18" s="127"/>
      <c r="Z18" s="134"/>
      <c r="AA18" s="127"/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16.185946976106578</v>
      </c>
      <c r="AI18">
        <f t="shared" si="5"/>
        <v>14.204062438763</v>
      </c>
      <c r="AJ18">
        <f t="shared" si="6"/>
        <v>12.606062438762999</v>
      </c>
      <c r="AK18">
        <f t="shared" si="12"/>
        <v>10.399922076867707</v>
      </c>
      <c r="AU18">
        <f t="shared" si="13"/>
        <v>10.0553224245009</v>
      </c>
    </row>
    <row r="19" spans="1:47" ht="12.75">
      <c r="A19" s="63">
        <v>11</v>
      </c>
      <c r="B19" s="64">
        <v>15</v>
      </c>
      <c r="C19" s="65">
        <v>13</v>
      </c>
      <c r="D19" s="65">
        <v>19.9</v>
      </c>
      <c r="E19" s="65">
        <v>13.4</v>
      </c>
      <c r="F19" s="66">
        <f t="shared" si="0"/>
        <v>16.65</v>
      </c>
      <c r="G19" s="67">
        <f t="shared" si="7"/>
        <v>78.45233856237572</v>
      </c>
      <c r="H19" s="67">
        <f t="shared" si="1"/>
        <v>11.28589284979939</v>
      </c>
      <c r="I19" s="68">
        <v>10</v>
      </c>
      <c r="J19" s="66"/>
      <c r="K19" s="68">
        <v>14.5</v>
      </c>
      <c r="L19" s="65">
        <v>14</v>
      </c>
      <c r="M19" s="65"/>
      <c r="N19" s="65">
        <v>16.6</v>
      </c>
      <c r="O19" s="66">
        <v>16.2</v>
      </c>
      <c r="P19" s="69" t="s">
        <v>113</v>
      </c>
      <c r="Q19" s="70">
        <v>23</v>
      </c>
      <c r="R19" s="67">
        <v>2.9</v>
      </c>
      <c r="S19" s="67"/>
      <c r="T19" s="67">
        <v>0</v>
      </c>
      <c r="U19" s="67"/>
      <c r="V19" s="71">
        <v>8</v>
      </c>
      <c r="W19" s="64">
        <v>1010.9</v>
      </c>
      <c r="X19" s="121">
        <f t="shared" si="2"/>
        <v>1021.1279002701813</v>
      </c>
      <c r="Y19" s="127"/>
      <c r="Z19" s="134"/>
      <c r="AA19" s="127"/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17.04426199146042</v>
      </c>
      <c r="AI19">
        <f t="shared" si="5"/>
        <v>14.96962212299885</v>
      </c>
      <c r="AJ19">
        <f t="shared" si="6"/>
        <v>13.371622122998849</v>
      </c>
      <c r="AK19">
        <f t="shared" si="12"/>
        <v>11.28589284979939</v>
      </c>
      <c r="AU19">
        <f t="shared" si="13"/>
        <v>9.949512719053434</v>
      </c>
    </row>
    <row r="20" spans="1:47" ht="12.75">
      <c r="A20" s="72">
        <v>12</v>
      </c>
      <c r="B20" s="73">
        <v>18.9</v>
      </c>
      <c r="C20" s="74">
        <v>15.2</v>
      </c>
      <c r="D20" s="74">
        <v>23.7</v>
      </c>
      <c r="E20" s="74">
        <v>14.6</v>
      </c>
      <c r="F20" s="75">
        <f t="shared" si="0"/>
        <v>19.15</v>
      </c>
      <c r="G20" s="67">
        <f t="shared" si="7"/>
        <v>65.55708982652094</v>
      </c>
      <c r="H20" s="76">
        <f t="shared" si="1"/>
        <v>12.311530624992699</v>
      </c>
      <c r="I20" s="77">
        <v>13</v>
      </c>
      <c r="J20" s="75"/>
      <c r="K20" s="77">
        <v>15.6</v>
      </c>
      <c r="L20" s="74">
        <v>15</v>
      </c>
      <c r="M20" s="74"/>
      <c r="N20" s="74">
        <v>16.6</v>
      </c>
      <c r="O20" s="75">
        <v>16.2</v>
      </c>
      <c r="P20" s="78" t="s">
        <v>106</v>
      </c>
      <c r="Q20" s="79">
        <v>27</v>
      </c>
      <c r="R20" s="76">
        <v>9.8</v>
      </c>
      <c r="S20" s="76"/>
      <c r="T20" s="76">
        <v>0</v>
      </c>
      <c r="U20" s="76"/>
      <c r="V20" s="80">
        <v>4</v>
      </c>
      <c r="W20" s="73">
        <v>1013</v>
      </c>
      <c r="X20" s="121">
        <f t="shared" si="2"/>
        <v>1023.1114845521807</v>
      </c>
      <c r="Y20" s="127"/>
      <c r="Z20" s="134"/>
      <c r="AA20" s="127"/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21.826293678927744</v>
      </c>
      <c r="AI20">
        <f t="shared" si="5"/>
        <v>17.264982952894922</v>
      </c>
      <c r="AJ20">
        <f t="shared" si="6"/>
        <v>14.308682952894923</v>
      </c>
      <c r="AK20">
        <f t="shared" si="12"/>
        <v>12.311530624992699</v>
      </c>
      <c r="AU20">
        <f t="shared" si="13"/>
        <v>9.970383495908576</v>
      </c>
    </row>
    <row r="21" spans="1:47" ht="12.75">
      <c r="A21" s="63">
        <v>13</v>
      </c>
      <c r="B21" s="64">
        <v>16.4</v>
      </c>
      <c r="C21" s="65">
        <v>14.4</v>
      </c>
      <c r="D21" s="65">
        <v>21.4</v>
      </c>
      <c r="E21" s="65">
        <v>14.7</v>
      </c>
      <c r="F21" s="66">
        <f t="shared" si="0"/>
        <v>18.049999999999997</v>
      </c>
      <c r="G21" s="67">
        <f t="shared" si="7"/>
        <v>79.38144246707365</v>
      </c>
      <c r="H21" s="67">
        <f t="shared" si="1"/>
        <v>12.824753085302131</v>
      </c>
      <c r="I21" s="68">
        <v>13.5</v>
      </c>
      <c r="J21" s="66"/>
      <c r="K21" s="68">
        <v>15.5</v>
      </c>
      <c r="L21" s="65">
        <v>15</v>
      </c>
      <c r="M21" s="65"/>
      <c r="N21" s="65">
        <v>16.6</v>
      </c>
      <c r="O21" s="66">
        <v>16.2</v>
      </c>
      <c r="P21" s="69" t="s">
        <v>106</v>
      </c>
      <c r="Q21" s="70">
        <v>16</v>
      </c>
      <c r="R21" s="67">
        <v>7</v>
      </c>
      <c r="S21" s="67"/>
      <c r="T21" s="67">
        <v>0</v>
      </c>
      <c r="U21" s="67"/>
      <c r="V21" s="71">
        <v>4</v>
      </c>
      <c r="W21" s="64">
        <v>1011.7</v>
      </c>
      <c r="X21" s="121">
        <f t="shared" si="2"/>
        <v>1021.8862117721715</v>
      </c>
      <c r="Y21" s="127"/>
      <c r="Z21" s="134"/>
      <c r="AA21" s="127"/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18.642754661927654</v>
      </c>
      <c r="AI21">
        <f t="shared" si="5"/>
        <v>16.39688756623579</v>
      </c>
      <c r="AJ21">
        <f t="shared" si="6"/>
        <v>14.798887566235791</v>
      </c>
      <c r="AK21">
        <f t="shared" si="12"/>
        <v>12.824753085302131</v>
      </c>
      <c r="AU21">
        <f t="shared" si="13"/>
        <v>10.169095472860628</v>
      </c>
    </row>
    <row r="22" spans="1:47" ht="12.75">
      <c r="A22" s="72">
        <v>14</v>
      </c>
      <c r="B22" s="73">
        <v>16.6</v>
      </c>
      <c r="C22" s="74">
        <v>14.4</v>
      </c>
      <c r="D22" s="74">
        <v>21.1</v>
      </c>
      <c r="E22" s="74">
        <v>14.1</v>
      </c>
      <c r="F22" s="75">
        <f t="shared" si="0"/>
        <v>17.6</v>
      </c>
      <c r="G22" s="67">
        <f t="shared" si="7"/>
        <v>77.53129565946773</v>
      </c>
      <c r="H22" s="76">
        <f t="shared" si="1"/>
        <v>12.659112595140135</v>
      </c>
      <c r="I22" s="77">
        <v>12</v>
      </c>
      <c r="J22" s="75"/>
      <c r="K22" s="77">
        <v>16</v>
      </c>
      <c r="L22" s="74">
        <v>14.8</v>
      </c>
      <c r="M22" s="74"/>
      <c r="N22" s="74">
        <v>16.7</v>
      </c>
      <c r="O22" s="75">
        <v>16.3</v>
      </c>
      <c r="P22" s="78" t="s">
        <v>123</v>
      </c>
      <c r="Q22" s="79">
        <v>9</v>
      </c>
      <c r="R22" s="76">
        <v>6</v>
      </c>
      <c r="S22" s="76"/>
      <c r="T22" s="76">
        <v>0</v>
      </c>
      <c r="U22" s="76"/>
      <c r="V22" s="80">
        <v>7</v>
      </c>
      <c r="W22" s="73">
        <v>1015.9</v>
      </c>
      <c r="X22" s="121">
        <f t="shared" si="2"/>
        <v>1026.1213974423076</v>
      </c>
      <c r="Y22" s="127"/>
      <c r="Z22" s="134"/>
      <c r="AA22" s="127"/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18.881520606251</v>
      </c>
      <c r="AI22">
        <f t="shared" si="5"/>
        <v>16.39688756623579</v>
      </c>
      <c r="AJ22">
        <f t="shared" si="6"/>
        <v>14.639087566235789</v>
      </c>
      <c r="AK22">
        <f t="shared" si="12"/>
        <v>12.659112595140135</v>
      </c>
      <c r="AU22">
        <f t="shared" si="13"/>
        <v>10.166430362401162</v>
      </c>
    </row>
    <row r="23" spans="1:47" ht="12.75">
      <c r="A23" s="63">
        <v>15</v>
      </c>
      <c r="B23" s="64">
        <v>16.2</v>
      </c>
      <c r="C23" s="65">
        <v>14.9</v>
      </c>
      <c r="D23" s="65">
        <v>25.5</v>
      </c>
      <c r="E23" s="65">
        <v>6.4</v>
      </c>
      <c r="F23" s="66">
        <f t="shared" si="0"/>
        <v>15.95</v>
      </c>
      <c r="G23" s="67">
        <f t="shared" si="7"/>
        <v>86.36085922184182</v>
      </c>
      <c r="H23" s="67">
        <f t="shared" si="1"/>
        <v>13.921452030531407</v>
      </c>
      <c r="I23" s="68">
        <v>3.3</v>
      </c>
      <c r="J23" s="66"/>
      <c r="K23" s="68">
        <v>16</v>
      </c>
      <c r="L23" s="65">
        <v>15</v>
      </c>
      <c r="M23" s="65"/>
      <c r="N23" s="65">
        <v>16.7</v>
      </c>
      <c r="O23" s="66">
        <v>16.3</v>
      </c>
      <c r="P23" s="69" t="s">
        <v>124</v>
      </c>
      <c r="Q23" s="70">
        <v>10</v>
      </c>
      <c r="R23" s="67">
        <v>10.8</v>
      </c>
      <c r="S23" s="67"/>
      <c r="T23" s="67">
        <v>0</v>
      </c>
      <c r="U23" s="67"/>
      <c r="V23" s="71">
        <v>0</v>
      </c>
      <c r="W23" s="64">
        <v>1016</v>
      </c>
      <c r="X23" s="121">
        <f t="shared" si="2"/>
        <v>1026.2366181736186</v>
      </c>
      <c r="Y23" s="127"/>
      <c r="Z23" s="134"/>
      <c r="AA23" s="127"/>
      <c r="AB23">
        <f t="shared" si="8"/>
        <v>0</v>
      </c>
      <c r="AC23">
        <f t="shared" si="9"/>
        <v>15</v>
      </c>
      <c r="AD23">
        <f t="shared" si="10"/>
        <v>15</v>
      </c>
      <c r="AE23">
        <f t="shared" si="3"/>
        <v>0</v>
      </c>
      <c r="AF23">
        <f t="shared" si="4"/>
        <v>15</v>
      </c>
      <c r="AH23">
        <f t="shared" si="11"/>
        <v>18.406640869300837</v>
      </c>
      <c r="AI23">
        <f t="shared" si="5"/>
        <v>16.934833208606896</v>
      </c>
      <c r="AJ23">
        <f t="shared" si="6"/>
        <v>15.896133208606898</v>
      </c>
      <c r="AK23">
        <f t="shared" si="12"/>
        <v>13.921452030531407</v>
      </c>
      <c r="AU23">
        <f t="shared" si="13"/>
        <v>10.11148455218076</v>
      </c>
    </row>
    <row r="24" spans="1:47" ht="12.75">
      <c r="A24" s="72">
        <v>16</v>
      </c>
      <c r="B24" s="73">
        <v>18.1</v>
      </c>
      <c r="C24" s="74">
        <v>15.2</v>
      </c>
      <c r="D24" s="74">
        <v>25.2</v>
      </c>
      <c r="E24" s="74">
        <v>7.7</v>
      </c>
      <c r="F24" s="75">
        <f t="shared" si="0"/>
        <v>16.45</v>
      </c>
      <c r="G24" s="67">
        <f t="shared" si="7"/>
        <v>72.00542022097383</v>
      </c>
      <c r="H24" s="76">
        <f t="shared" si="1"/>
        <v>12.977784157911566</v>
      </c>
      <c r="I24" s="77">
        <v>4.5</v>
      </c>
      <c r="J24" s="75"/>
      <c r="K24" s="77">
        <v>17.2</v>
      </c>
      <c r="L24" s="74">
        <v>16</v>
      </c>
      <c r="M24" s="74"/>
      <c r="N24" s="74">
        <v>16.7</v>
      </c>
      <c r="O24" s="75">
        <v>16.4</v>
      </c>
      <c r="P24" s="78" t="s">
        <v>125</v>
      </c>
      <c r="Q24" s="79">
        <v>12</v>
      </c>
      <c r="R24" s="76">
        <v>10.3</v>
      </c>
      <c r="S24" s="76"/>
      <c r="T24" s="76">
        <v>0</v>
      </c>
      <c r="U24" s="76"/>
      <c r="V24" s="80">
        <v>4</v>
      </c>
      <c r="W24" s="73">
        <v>1011.7</v>
      </c>
      <c r="X24" s="121">
        <f t="shared" si="2"/>
        <v>1021.826408651649</v>
      </c>
      <c r="Y24" s="127"/>
      <c r="Z24" s="134"/>
      <c r="AA24" s="127"/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20.75938576154699</v>
      </c>
      <c r="AI24">
        <f t="shared" si="5"/>
        <v>17.264982952894922</v>
      </c>
      <c r="AJ24">
        <f t="shared" si="6"/>
        <v>14.94788295289492</v>
      </c>
      <c r="AK24">
        <f t="shared" si="12"/>
        <v>12.977784157911566</v>
      </c>
      <c r="AU24">
        <f t="shared" si="13"/>
        <v>10.20753197971409</v>
      </c>
    </row>
    <row r="25" spans="1:47" ht="12.75">
      <c r="A25" s="63">
        <v>17</v>
      </c>
      <c r="B25" s="64">
        <v>15.2</v>
      </c>
      <c r="C25" s="65">
        <v>14.3</v>
      </c>
      <c r="D25" s="65">
        <v>25.6</v>
      </c>
      <c r="E25" s="65">
        <v>7.5</v>
      </c>
      <c r="F25" s="66">
        <f t="shared" si="0"/>
        <v>16.55</v>
      </c>
      <c r="G25" s="67">
        <f t="shared" si="7"/>
        <v>90.1942245879348</v>
      </c>
      <c r="H25" s="67">
        <f t="shared" si="1"/>
        <v>13.604602210231453</v>
      </c>
      <c r="I25" s="68">
        <v>5</v>
      </c>
      <c r="J25" s="66"/>
      <c r="K25" s="68">
        <v>16.3</v>
      </c>
      <c r="L25" s="65">
        <v>15.1</v>
      </c>
      <c r="M25" s="65"/>
      <c r="N25" s="65">
        <v>16.7</v>
      </c>
      <c r="O25" s="66">
        <v>16.4</v>
      </c>
      <c r="P25" s="69" t="s">
        <v>105</v>
      </c>
      <c r="Q25" s="70">
        <v>15</v>
      </c>
      <c r="R25" s="67">
        <v>9.5</v>
      </c>
      <c r="S25" s="67"/>
      <c r="T25" s="67">
        <v>0</v>
      </c>
      <c r="U25" s="67"/>
      <c r="V25" s="71">
        <v>7</v>
      </c>
      <c r="W25" s="64">
        <v>1005.8</v>
      </c>
      <c r="X25" s="121">
        <f t="shared" si="2"/>
        <v>1015.9692004954231</v>
      </c>
      <c r="Y25" s="127"/>
      <c r="Z25" s="134"/>
      <c r="AA25" s="127"/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17.264982952894922</v>
      </c>
      <c r="AI25">
        <f t="shared" si="5"/>
        <v>16.291117499602702</v>
      </c>
      <c r="AJ25">
        <f t="shared" si="6"/>
        <v>15.572017499602703</v>
      </c>
      <c r="AK25">
        <f t="shared" si="12"/>
        <v>13.604602210231453</v>
      </c>
      <c r="AU25">
        <f t="shared" si="13"/>
        <v>10.295340917668309</v>
      </c>
    </row>
    <row r="26" spans="1:47" ht="12.75">
      <c r="A26" s="72">
        <v>18</v>
      </c>
      <c r="B26" s="73">
        <v>17.3</v>
      </c>
      <c r="C26" s="74">
        <v>15.7</v>
      </c>
      <c r="D26" s="74">
        <v>26.3</v>
      </c>
      <c r="E26" s="74">
        <v>10.9</v>
      </c>
      <c r="F26" s="75">
        <f t="shared" si="0"/>
        <v>18.6</v>
      </c>
      <c r="G26" s="67">
        <f t="shared" si="7"/>
        <v>83.84342361397881</v>
      </c>
      <c r="H26" s="76">
        <f t="shared" si="1"/>
        <v>14.543195629654653</v>
      </c>
      <c r="I26" s="77">
        <v>8.5</v>
      </c>
      <c r="J26" s="75"/>
      <c r="K26" s="77">
        <v>17</v>
      </c>
      <c r="L26" s="74">
        <v>16.2</v>
      </c>
      <c r="M26" s="74"/>
      <c r="N26" s="74">
        <v>16.8</v>
      </c>
      <c r="O26" s="75">
        <v>16.5</v>
      </c>
      <c r="P26" s="78" t="s">
        <v>126</v>
      </c>
      <c r="Q26" s="79">
        <v>13</v>
      </c>
      <c r="R26" s="76">
        <v>7.9</v>
      </c>
      <c r="S26" s="76"/>
      <c r="T26" s="76">
        <v>1.4</v>
      </c>
      <c r="U26" s="76"/>
      <c r="V26" s="80">
        <v>8</v>
      </c>
      <c r="W26" s="73">
        <v>1002.1</v>
      </c>
      <c r="X26" s="121">
        <f t="shared" si="2"/>
        <v>1012.1581080917194</v>
      </c>
      <c r="Y26" s="127"/>
      <c r="Z26" s="134"/>
      <c r="AA26" s="127"/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19.73845377594393</v>
      </c>
      <c r="AI26">
        <f t="shared" si="5"/>
        <v>17.82779541421407</v>
      </c>
      <c r="AJ26">
        <f t="shared" si="6"/>
        <v>16.549395414214068</v>
      </c>
      <c r="AK26">
        <f t="shared" si="12"/>
        <v>14.543195629654653</v>
      </c>
      <c r="AU26">
        <f t="shared" si="13"/>
        <v>10.304229860779246</v>
      </c>
    </row>
    <row r="27" spans="1:47" ht="12.75">
      <c r="A27" s="63">
        <v>19</v>
      </c>
      <c r="B27" s="64">
        <v>15.5</v>
      </c>
      <c r="C27" s="65">
        <v>14.6</v>
      </c>
      <c r="D27" s="65">
        <v>18.3</v>
      </c>
      <c r="E27" s="65">
        <v>10.6</v>
      </c>
      <c r="F27" s="66">
        <f t="shared" si="0"/>
        <v>14.45</v>
      </c>
      <c r="G27" s="67">
        <f t="shared" si="7"/>
        <v>90.28661750092034</v>
      </c>
      <c r="H27" s="67">
        <f t="shared" si="1"/>
        <v>13.916611997693566</v>
      </c>
      <c r="I27" s="68">
        <v>7.2</v>
      </c>
      <c r="J27" s="66"/>
      <c r="K27" s="68">
        <v>15.5</v>
      </c>
      <c r="L27" s="65">
        <v>15</v>
      </c>
      <c r="M27" s="65"/>
      <c r="N27" s="65">
        <v>16.8</v>
      </c>
      <c r="O27" s="66">
        <v>16.5</v>
      </c>
      <c r="P27" s="69" t="s">
        <v>134</v>
      </c>
      <c r="Q27" s="70">
        <v>21</v>
      </c>
      <c r="R27" s="67">
        <v>2.5</v>
      </c>
      <c r="S27" s="67"/>
      <c r="T27" s="67">
        <v>11.1</v>
      </c>
      <c r="U27" s="67"/>
      <c r="V27" s="71">
        <v>8</v>
      </c>
      <c r="W27" s="64">
        <v>995.5</v>
      </c>
      <c r="X27" s="121">
        <f t="shared" si="2"/>
        <v>1005.5545392799373</v>
      </c>
      <c r="Y27" s="127"/>
      <c r="Z27" s="134"/>
      <c r="AA27" s="127"/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19</v>
      </c>
      <c r="AF27">
        <f t="shared" si="4"/>
        <v>0</v>
      </c>
      <c r="AH27">
        <f t="shared" si="11"/>
        <v>17.600767877026804</v>
      </c>
      <c r="AI27">
        <f t="shared" si="5"/>
        <v>16.61023797035605</v>
      </c>
      <c r="AJ27">
        <f t="shared" si="6"/>
        <v>15.891137970356048</v>
      </c>
      <c r="AK27">
        <f t="shared" si="12"/>
        <v>13.916611997693566</v>
      </c>
      <c r="AU27">
        <f t="shared" si="13"/>
        <v>10.2279002701813</v>
      </c>
    </row>
    <row r="28" spans="1:47" ht="12.75">
      <c r="A28" s="72">
        <v>20</v>
      </c>
      <c r="B28" s="73">
        <v>15</v>
      </c>
      <c r="C28" s="74">
        <v>14.3</v>
      </c>
      <c r="D28" s="74">
        <v>18.9</v>
      </c>
      <c r="E28" s="74">
        <v>13</v>
      </c>
      <c r="F28" s="75">
        <f t="shared" si="0"/>
        <v>15.95</v>
      </c>
      <c r="G28" s="67">
        <f t="shared" si="7"/>
        <v>92.2997869164691</v>
      </c>
      <c r="H28" s="76">
        <f t="shared" si="1"/>
        <v>13.761536400009502</v>
      </c>
      <c r="I28" s="77">
        <v>10</v>
      </c>
      <c r="J28" s="75"/>
      <c r="K28" s="77">
        <v>15</v>
      </c>
      <c r="L28" s="74">
        <v>14.5</v>
      </c>
      <c r="M28" s="74"/>
      <c r="N28" s="74">
        <v>16.9</v>
      </c>
      <c r="O28" s="75">
        <v>16.5</v>
      </c>
      <c r="P28" s="78" t="s">
        <v>133</v>
      </c>
      <c r="Q28" s="79">
        <v>34</v>
      </c>
      <c r="R28" s="76">
        <v>2.2</v>
      </c>
      <c r="S28" s="76"/>
      <c r="T28" s="76">
        <v>0.4</v>
      </c>
      <c r="U28" s="76"/>
      <c r="V28" s="80">
        <v>4</v>
      </c>
      <c r="W28" s="73">
        <v>990.6</v>
      </c>
      <c r="X28" s="121">
        <f t="shared" si="2"/>
        <v>1000.6225126200827</v>
      </c>
      <c r="Y28" s="127"/>
      <c r="Z28" s="134"/>
      <c r="AA28" s="127"/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17.04426199146042</v>
      </c>
      <c r="AI28">
        <f t="shared" si="5"/>
        <v>16.291117499602702</v>
      </c>
      <c r="AJ28">
        <f t="shared" si="6"/>
        <v>15.731817499602702</v>
      </c>
      <c r="AK28">
        <f t="shared" si="12"/>
        <v>13.761536400009502</v>
      </c>
      <c r="AU28">
        <f t="shared" si="13"/>
        <v>10.11148455218076</v>
      </c>
    </row>
    <row r="29" spans="1:47" ht="12.75">
      <c r="A29" s="63">
        <v>21</v>
      </c>
      <c r="B29" s="64">
        <v>16.7</v>
      </c>
      <c r="C29" s="65">
        <v>15</v>
      </c>
      <c r="D29" s="65">
        <v>20.8</v>
      </c>
      <c r="E29" s="65">
        <v>14.4</v>
      </c>
      <c r="F29" s="66">
        <f t="shared" si="0"/>
        <v>17.6</v>
      </c>
      <c r="G29" s="67">
        <f t="shared" si="7"/>
        <v>82.54941356746059</v>
      </c>
      <c r="H29" s="67">
        <f t="shared" si="1"/>
        <v>13.71664703195296</v>
      </c>
      <c r="I29" s="68">
        <v>11</v>
      </c>
      <c r="J29" s="66"/>
      <c r="K29" s="68">
        <v>16.5</v>
      </c>
      <c r="L29" s="65">
        <v>15.7</v>
      </c>
      <c r="M29" s="65"/>
      <c r="N29" s="65">
        <v>16.9</v>
      </c>
      <c r="O29" s="66">
        <v>16.4</v>
      </c>
      <c r="P29" s="69" t="s">
        <v>113</v>
      </c>
      <c r="Q29" s="70">
        <v>20</v>
      </c>
      <c r="R29" s="67">
        <v>5.2</v>
      </c>
      <c r="S29" s="67"/>
      <c r="T29" s="67">
        <v>5.6</v>
      </c>
      <c r="U29" s="67"/>
      <c r="V29" s="71">
        <v>8</v>
      </c>
      <c r="W29" s="64">
        <v>1003.2</v>
      </c>
      <c r="X29" s="121">
        <f t="shared" si="2"/>
        <v>1013.2901146089343</v>
      </c>
      <c r="Y29" s="127"/>
      <c r="Z29" s="134"/>
      <c r="AA29" s="127"/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19.001906026433034</v>
      </c>
      <c r="AI29">
        <f t="shared" si="5"/>
        <v>17.04426199146042</v>
      </c>
      <c r="AJ29">
        <f t="shared" si="6"/>
        <v>15.68596199146042</v>
      </c>
      <c r="AK29">
        <f t="shared" si="12"/>
        <v>13.71664703195296</v>
      </c>
      <c r="AU29">
        <f t="shared" si="13"/>
        <v>10.186211772171383</v>
      </c>
    </row>
    <row r="30" spans="1:47" ht="12.75">
      <c r="A30" s="72">
        <v>22</v>
      </c>
      <c r="B30" s="73">
        <v>18.9</v>
      </c>
      <c r="C30" s="74">
        <v>17.5</v>
      </c>
      <c r="D30" s="74">
        <v>23</v>
      </c>
      <c r="E30" s="74">
        <v>16.5</v>
      </c>
      <c r="F30" s="75">
        <f t="shared" si="0"/>
        <v>19.75</v>
      </c>
      <c r="G30" s="67">
        <f t="shared" si="7"/>
        <v>86.45934245397345</v>
      </c>
      <c r="H30" s="76">
        <f t="shared" si="1"/>
        <v>16.591126009614285</v>
      </c>
      <c r="I30" s="77">
        <v>15.5</v>
      </c>
      <c r="J30" s="75"/>
      <c r="K30" s="77">
        <v>18.2</v>
      </c>
      <c r="L30" s="74">
        <v>18</v>
      </c>
      <c r="M30" s="74"/>
      <c r="N30" s="74">
        <v>17</v>
      </c>
      <c r="O30" s="75">
        <v>16.4</v>
      </c>
      <c r="P30" s="78" t="s">
        <v>135</v>
      </c>
      <c r="Q30" s="79">
        <v>21</v>
      </c>
      <c r="R30" s="76">
        <v>1.5</v>
      </c>
      <c r="S30" s="76"/>
      <c r="T30" s="76" t="s">
        <v>137</v>
      </c>
      <c r="U30" s="76"/>
      <c r="V30" s="80">
        <v>8</v>
      </c>
      <c r="W30" s="73">
        <v>1009.3</v>
      </c>
      <c r="X30" s="121">
        <f t="shared" si="2"/>
        <v>1019.3745521801737</v>
      </c>
      <c r="Y30" s="127"/>
      <c r="Z30" s="134"/>
      <c r="AA30" s="127"/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21.826293678927744</v>
      </c>
      <c r="AI30">
        <f t="shared" si="5"/>
        <v>19.989469996874096</v>
      </c>
      <c r="AJ30">
        <f t="shared" si="6"/>
        <v>18.8708699968741</v>
      </c>
      <c r="AK30">
        <f t="shared" si="12"/>
        <v>16.591126009614285</v>
      </c>
      <c r="AU30">
        <f t="shared" si="13"/>
        <v>10.22139744230773</v>
      </c>
    </row>
    <row r="31" spans="1:47" ht="12.75">
      <c r="A31" s="63">
        <v>23</v>
      </c>
      <c r="B31" s="64">
        <v>19.4</v>
      </c>
      <c r="C31" s="65">
        <v>18</v>
      </c>
      <c r="D31" s="65">
        <v>28.4</v>
      </c>
      <c r="E31" s="65">
        <v>14.8</v>
      </c>
      <c r="F31" s="66">
        <f t="shared" si="0"/>
        <v>21.6</v>
      </c>
      <c r="G31" s="67">
        <f t="shared" si="7"/>
        <v>86.64782022090513</v>
      </c>
      <c r="H31" s="67">
        <f t="shared" si="1"/>
        <v>17.116588039781337</v>
      </c>
      <c r="I31" s="68">
        <v>13.5</v>
      </c>
      <c r="J31" s="66"/>
      <c r="K31" s="68">
        <v>18.5</v>
      </c>
      <c r="L31" s="65">
        <v>18.5</v>
      </c>
      <c r="M31" s="65"/>
      <c r="N31" s="65">
        <v>17.1</v>
      </c>
      <c r="O31" s="66">
        <v>16.4</v>
      </c>
      <c r="P31" s="69" t="s">
        <v>136</v>
      </c>
      <c r="Q31" s="70">
        <v>15</v>
      </c>
      <c r="R31" s="67">
        <v>8.5</v>
      </c>
      <c r="S31" s="67"/>
      <c r="T31" s="67">
        <v>0</v>
      </c>
      <c r="U31" s="67"/>
      <c r="V31" s="71">
        <v>0</v>
      </c>
      <c r="W31" s="64">
        <v>1013.3</v>
      </c>
      <c r="X31" s="121">
        <f t="shared" si="2"/>
        <v>1023.3970918404191</v>
      </c>
      <c r="Y31" s="127"/>
      <c r="Z31" s="134"/>
      <c r="AA31" s="127"/>
      <c r="AB31">
        <f t="shared" si="8"/>
        <v>23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22.51723138592285</v>
      </c>
      <c r="AI31">
        <f t="shared" si="5"/>
        <v>20.629290169999656</v>
      </c>
      <c r="AJ31">
        <f t="shared" si="6"/>
        <v>19.510690169999656</v>
      </c>
      <c r="AK31">
        <f t="shared" si="12"/>
        <v>17.116588039781337</v>
      </c>
      <c r="AU31">
        <f t="shared" si="13"/>
        <v>10.236618173618668</v>
      </c>
    </row>
    <row r="32" spans="1:47" ht="12.75">
      <c r="A32" s="72">
        <v>24</v>
      </c>
      <c r="B32" s="73">
        <v>19.1</v>
      </c>
      <c r="C32" s="74">
        <v>17.2</v>
      </c>
      <c r="D32" s="74">
        <v>26.1</v>
      </c>
      <c r="E32" s="74">
        <v>12.8</v>
      </c>
      <c r="F32" s="75">
        <f t="shared" si="0"/>
        <v>19.450000000000003</v>
      </c>
      <c r="G32" s="67">
        <f t="shared" si="7"/>
        <v>81.88032233078938</v>
      </c>
      <c r="H32" s="76">
        <f t="shared" si="1"/>
        <v>15.93331634741756</v>
      </c>
      <c r="I32" s="77">
        <v>10</v>
      </c>
      <c r="J32" s="75"/>
      <c r="K32" s="77">
        <v>18.6</v>
      </c>
      <c r="L32" s="74">
        <v>18</v>
      </c>
      <c r="M32" s="74"/>
      <c r="N32" s="74">
        <v>17.2</v>
      </c>
      <c r="O32" s="75">
        <v>16.4</v>
      </c>
      <c r="P32" s="78" t="s">
        <v>123</v>
      </c>
      <c r="Q32" s="79">
        <v>16</v>
      </c>
      <c r="R32" s="76">
        <v>8.1</v>
      </c>
      <c r="S32" s="76"/>
      <c r="T32" s="76">
        <v>5.6</v>
      </c>
      <c r="U32" s="76"/>
      <c r="V32" s="80">
        <v>4</v>
      </c>
      <c r="W32" s="73">
        <v>1010.6</v>
      </c>
      <c r="X32" s="121">
        <f t="shared" si="2"/>
        <v>1020.6805848976871</v>
      </c>
      <c r="Y32" s="127"/>
      <c r="Z32" s="134"/>
      <c r="AA32" s="127"/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22.100407719188595</v>
      </c>
      <c r="AI32">
        <f t="shared" si="5"/>
        <v>19.61398507689028</v>
      </c>
      <c r="AJ32">
        <f t="shared" si="6"/>
        <v>18.09588507689028</v>
      </c>
      <c r="AK32">
        <f t="shared" si="12"/>
        <v>15.93331634741756</v>
      </c>
      <c r="AU32">
        <f t="shared" si="13"/>
        <v>10.126408651648921</v>
      </c>
    </row>
    <row r="33" spans="1:47" ht="12.75">
      <c r="A33" s="63">
        <v>25</v>
      </c>
      <c r="B33" s="64">
        <v>16.4</v>
      </c>
      <c r="C33" s="65">
        <v>15.6</v>
      </c>
      <c r="D33" s="65">
        <v>19.5</v>
      </c>
      <c r="E33" s="65">
        <v>13.3</v>
      </c>
      <c r="F33" s="66">
        <f t="shared" si="0"/>
        <v>16.4</v>
      </c>
      <c r="G33" s="67">
        <f t="shared" si="7"/>
        <v>91.5892679821922</v>
      </c>
      <c r="H33" s="67">
        <f t="shared" si="1"/>
        <v>15.027772067178622</v>
      </c>
      <c r="I33" s="68">
        <v>10.6</v>
      </c>
      <c r="J33" s="66"/>
      <c r="K33" s="68">
        <v>16</v>
      </c>
      <c r="L33" s="65">
        <v>16</v>
      </c>
      <c r="M33" s="65"/>
      <c r="N33" s="65">
        <v>17.2</v>
      </c>
      <c r="O33" s="66">
        <v>16.4</v>
      </c>
      <c r="P33" s="69" t="s">
        <v>126</v>
      </c>
      <c r="Q33" s="70">
        <v>12</v>
      </c>
      <c r="R33" s="67">
        <v>0</v>
      </c>
      <c r="S33" s="67"/>
      <c r="T33" s="67">
        <v>5.5</v>
      </c>
      <c r="U33" s="67"/>
      <c r="V33" s="71">
        <v>8</v>
      </c>
      <c r="W33" s="64">
        <v>1007</v>
      </c>
      <c r="X33" s="121">
        <f t="shared" si="2"/>
        <v>1017.1388902387828</v>
      </c>
      <c r="Y33" s="127"/>
      <c r="Z33" s="134"/>
      <c r="AA33" s="127"/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18.642754661927654</v>
      </c>
      <c r="AI33">
        <f t="shared" si="5"/>
        <v>17.713962526575546</v>
      </c>
      <c r="AJ33">
        <f t="shared" si="6"/>
        <v>17.074762526575547</v>
      </c>
      <c r="AK33">
        <f t="shared" si="12"/>
        <v>15.027772067178622</v>
      </c>
      <c r="AU33">
        <f t="shared" si="13"/>
        <v>10.169200495423187</v>
      </c>
    </row>
    <row r="34" spans="1:47" ht="12.75">
      <c r="A34" s="72">
        <v>26</v>
      </c>
      <c r="B34" s="73">
        <v>17.2</v>
      </c>
      <c r="C34" s="74">
        <v>15.4</v>
      </c>
      <c r="D34" s="74">
        <v>22</v>
      </c>
      <c r="E34" s="74">
        <v>11.1</v>
      </c>
      <c r="F34" s="75">
        <f t="shared" si="0"/>
        <v>16.55</v>
      </c>
      <c r="G34" s="67">
        <f t="shared" si="7"/>
        <v>81.8294107820452</v>
      </c>
      <c r="H34" s="76">
        <f t="shared" si="1"/>
        <v>14.069895836908504</v>
      </c>
      <c r="I34" s="77">
        <v>7.3</v>
      </c>
      <c r="J34" s="75"/>
      <c r="K34" s="77">
        <v>15</v>
      </c>
      <c r="L34" s="74">
        <v>15</v>
      </c>
      <c r="M34" s="74"/>
      <c r="N34" s="74">
        <v>17.1</v>
      </c>
      <c r="O34" s="75">
        <v>16.5</v>
      </c>
      <c r="P34" s="78" t="s">
        <v>106</v>
      </c>
      <c r="Q34" s="79">
        <v>19</v>
      </c>
      <c r="R34" s="76">
        <v>8</v>
      </c>
      <c r="S34" s="76"/>
      <c r="T34" s="76">
        <v>0</v>
      </c>
      <c r="U34" s="76"/>
      <c r="V34" s="80">
        <v>0</v>
      </c>
      <c r="W34" s="73">
        <v>1008.6</v>
      </c>
      <c r="X34" s="121">
        <f t="shared" si="2"/>
        <v>1018.726855810019</v>
      </c>
      <c r="Y34" s="127"/>
      <c r="Z34" s="134"/>
      <c r="AA34" s="127"/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19.61398507689028</v>
      </c>
      <c r="AI34">
        <f t="shared" si="5"/>
        <v>17.48820841929759</v>
      </c>
      <c r="AJ34">
        <f t="shared" si="6"/>
        <v>16.05000841929759</v>
      </c>
      <c r="AK34">
        <f t="shared" si="12"/>
        <v>14.069895836908504</v>
      </c>
      <c r="AU34">
        <f t="shared" si="13"/>
        <v>10.05810809171947</v>
      </c>
    </row>
    <row r="35" spans="1:47" ht="12.75">
      <c r="A35" s="63">
        <v>27</v>
      </c>
      <c r="B35" s="64">
        <v>13</v>
      </c>
      <c r="C35" s="65">
        <v>12.2</v>
      </c>
      <c r="D35" s="65">
        <v>21.6</v>
      </c>
      <c r="E35" s="65">
        <v>6.7</v>
      </c>
      <c r="F35" s="66">
        <f t="shared" si="0"/>
        <v>14.15</v>
      </c>
      <c r="G35" s="67">
        <f t="shared" si="7"/>
        <v>90.61593089863223</v>
      </c>
      <c r="H35" s="67">
        <f t="shared" si="1"/>
        <v>11.502461188182753</v>
      </c>
      <c r="I35" s="68">
        <v>3.4</v>
      </c>
      <c r="J35" s="66"/>
      <c r="K35" s="68">
        <v>14.5</v>
      </c>
      <c r="L35" s="65">
        <v>14</v>
      </c>
      <c r="M35" s="65"/>
      <c r="N35" s="65">
        <v>17.1</v>
      </c>
      <c r="O35" s="66">
        <v>16.5</v>
      </c>
      <c r="P35" s="69" t="s">
        <v>146</v>
      </c>
      <c r="Q35" s="70">
        <v>13</v>
      </c>
      <c r="R35" s="67">
        <v>0</v>
      </c>
      <c r="S35" s="67"/>
      <c r="T35" s="67">
        <v>2.8</v>
      </c>
      <c r="U35" s="67"/>
      <c r="V35" s="71">
        <v>4</v>
      </c>
      <c r="W35" s="64">
        <v>1009.4</v>
      </c>
      <c r="X35" s="121">
        <f t="shared" si="2"/>
        <v>1019.6845282500614</v>
      </c>
      <c r="Y35" s="127"/>
      <c r="Z35" s="134"/>
      <c r="AA35" s="127"/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14.96962212299885</v>
      </c>
      <c r="AI35">
        <f t="shared" si="5"/>
        <v>14.204062438763</v>
      </c>
      <c r="AJ35">
        <f t="shared" si="6"/>
        <v>13.564862438762999</v>
      </c>
      <c r="AK35">
        <f t="shared" si="12"/>
        <v>11.502461188182753</v>
      </c>
      <c r="AU35">
        <f t="shared" si="13"/>
        <v>10.054539279937378</v>
      </c>
    </row>
    <row r="36" spans="1:47" ht="12.75">
      <c r="A36" s="72">
        <v>28</v>
      </c>
      <c r="B36" s="73">
        <v>18.6</v>
      </c>
      <c r="C36" s="74">
        <v>16.9</v>
      </c>
      <c r="D36" s="74">
        <v>23.2</v>
      </c>
      <c r="E36" s="74">
        <v>13</v>
      </c>
      <c r="F36" s="75">
        <f t="shared" si="0"/>
        <v>18.1</v>
      </c>
      <c r="G36" s="67">
        <f t="shared" si="7"/>
        <v>83.5005056643343</v>
      </c>
      <c r="H36" s="76">
        <f t="shared" si="1"/>
        <v>15.751262685381834</v>
      </c>
      <c r="I36" s="77">
        <v>9.9</v>
      </c>
      <c r="J36" s="75"/>
      <c r="K36" s="77">
        <v>18</v>
      </c>
      <c r="L36" s="74" t="s">
        <v>153</v>
      </c>
      <c r="M36" s="74"/>
      <c r="N36" s="74">
        <v>17.1</v>
      </c>
      <c r="O36" s="75">
        <v>16.5</v>
      </c>
      <c r="P36" s="78" t="s">
        <v>145</v>
      </c>
      <c r="Q36" s="79">
        <v>12</v>
      </c>
      <c r="R36" s="76">
        <v>6.3</v>
      </c>
      <c r="S36" s="76"/>
      <c r="T36" s="76">
        <v>0</v>
      </c>
      <c r="U36" s="76"/>
      <c r="V36" s="80">
        <v>8</v>
      </c>
      <c r="W36" s="73">
        <v>1001.4</v>
      </c>
      <c r="X36" s="121">
        <f t="shared" si="2"/>
        <v>1011.406034831594</v>
      </c>
      <c r="Y36" s="127"/>
      <c r="Z36" s="134"/>
      <c r="AA36" s="127"/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21.420705789271647</v>
      </c>
      <c r="AI36">
        <f t="shared" si="5"/>
        <v>19.24469765091116</v>
      </c>
      <c r="AJ36">
        <f t="shared" si="6"/>
        <v>17.886397650911157</v>
      </c>
      <c r="AK36">
        <f t="shared" si="12"/>
        <v>15.751262685381834</v>
      </c>
      <c r="AU36">
        <f t="shared" si="13"/>
        <v>10.022512620082694</v>
      </c>
    </row>
    <row r="37" spans="1:47" ht="12.75">
      <c r="A37" s="63">
        <v>29</v>
      </c>
      <c r="B37" s="64">
        <v>17.5</v>
      </c>
      <c r="C37" s="65">
        <v>14.9</v>
      </c>
      <c r="D37" s="65">
        <v>22.2</v>
      </c>
      <c r="E37" s="65">
        <v>14.2</v>
      </c>
      <c r="F37" s="66">
        <f t="shared" si="0"/>
        <v>18.2</v>
      </c>
      <c r="G37" s="67">
        <f t="shared" si="7"/>
        <v>74.32629885099638</v>
      </c>
      <c r="H37" s="67">
        <f t="shared" si="1"/>
        <v>12.885045266014918</v>
      </c>
      <c r="I37" s="68">
        <v>12</v>
      </c>
      <c r="J37" s="66"/>
      <c r="K37" s="68">
        <v>17.4</v>
      </c>
      <c r="L37" s="65">
        <v>16.5</v>
      </c>
      <c r="M37" s="65"/>
      <c r="N37" s="65">
        <v>17</v>
      </c>
      <c r="O37" s="66">
        <v>16.4</v>
      </c>
      <c r="P37" s="69" t="s">
        <v>118</v>
      </c>
      <c r="Q37" s="70">
        <v>17</v>
      </c>
      <c r="R37" s="67">
        <v>4</v>
      </c>
      <c r="S37" s="67"/>
      <c r="T37" s="67">
        <v>0</v>
      </c>
      <c r="U37" s="67"/>
      <c r="V37" s="71">
        <v>4</v>
      </c>
      <c r="W37" s="64">
        <v>1012.8</v>
      </c>
      <c r="X37" s="121">
        <f t="shared" si="2"/>
        <v>1022.9584683784016</v>
      </c>
      <c r="Y37" s="127"/>
      <c r="Z37" s="134"/>
      <c r="AA37" s="127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19.989469996874096</v>
      </c>
      <c r="AI37">
        <f t="shared" si="5"/>
        <v>16.934833208606896</v>
      </c>
      <c r="AJ37">
        <f t="shared" si="6"/>
        <v>14.857433208606896</v>
      </c>
      <c r="AK37">
        <f t="shared" si="12"/>
        <v>12.885045266014918</v>
      </c>
      <c r="AU37">
        <f t="shared" si="13"/>
        <v>10.09011460893429</v>
      </c>
    </row>
    <row r="38" spans="1:47" ht="12.75">
      <c r="A38" s="72">
        <v>30</v>
      </c>
      <c r="B38" s="73">
        <v>16.7</v>
      </c>
      <c r="C38" s="74">
        <v>15.3</v>
      </c>
      <c r="D38" s="74">
        <v>24.4</v>
      </c>
      <c r="E38" s="74">
        <v>9.3</v>
      </c>
      <c r="F38" s="75">
        <f t="shared" si="0"/>
        <v>16.85</v>
      </c>
      <c r="G38" s="67">
        <f t="shared" si="7"/>
        <v>85.55815977746765</v>
      </c>
      <c r="H38" s="76">
        <f t="shared" si="1"/>
        <v>14.268269074016168</v>
      </c>
      <c r="I38" s="77">
        <v>6.7</v>
      </c>
      <c r="J38" s="75"/>
      <c r="K38" s="77">
        <v>16</v>
      </c>
      <c r="L38" s="74">
        <v>15.5</v>
      </c>
      <c r="M38" s="74"/>
      <c r="N38" s="74">
        <v>17</v>
      </c>
      <c r="O38" s="75">
        <v>16.4</v>
      </c>
      <c r="P38" s="78" t="s">
        <v>104</v>
      </c>
      <c r="Q38" s="79">
        <v>12</v>
      </c>
      <c r="R38" s="76">
        <v>8</v>
      </c>
      <c r="S38" s="76"/>
      <c r="T38" s="76">
        <v>0</v>
      </c>
      <c r="U38" s="76"/>
      <c r="V38" s="80">
        <v>4</v>
      </c>
      <c r="W38" s="73">
        <v>1015</v>
      </c>
      <c r="X38" s="121">
        <f t="shared" si="2"/>
        <v>1025.2087981739119</v>
      </c>
      <c r="Y38" s="127"/>
      <c r="Z38" s="134"/>
      <c r="AA38" s="127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19.001906026433034</v>
      </c>
      <c r="AI38">
        <f t="shared" si="5"/>
        <v>17.376281118859826</v>
      </c>
      <c r="AJ38">
        <f t="shared" si="6"/>
        <v>16.25768111885983</v>
      </c>
      <c r="AK38">
        <f t="shared" si="12"/>
        <v>14.268269074016168</v>
      </c>
      <c r="AU38">
        <f t="shared" si="13"/>
        <v>10.074552180173782</v>
      </c>
    </row>
    <row r="39" spans="1:47" ht="12.75">
      <c r="A39" s="63">
        <v>31</v>
      </c>
      <c r="B39" s="64">
        <v>17.8</v>
      </c>
      <c r="C39" s="65">
        <v>15.9</v>
      </c>
      <c r="D39" s="65">
        <v>22.6</v>
      </c>
      <c r="E39" s="65">
        <v>11.1</v>
      </c>
      <c r="F39" s="66">
        <f t="shared" si="0"/>
        <v>16.85</v>
      </c>
      <c r="G39" s="67">
        <f t="shared" si="7"/>
        <v>81.1894009658518</v>
      </c>
      <c r="H39" s="67">
        <f t="shared" si="1"/>
        <v>14.533741440487203</v>
      </c>
      <c r="I39" s="68">
        <v>8</v>
      </c>
      <c r="J39" s="66"/>
      <c r="K39" s="68">
        <v>16</v>
      </c>
      <c r="L39" s="65">
        <v>15</v>
      </c>
      <c r="M39" s="65"/>
      <c r="N39" s="65">
        <v>16.9</v>
      </c>
      <c r="O39" s="66">
        <v>16.4</v>
      </c>
      <c r="P39" s="69" t="s">
        <v>136</v>
      </c>
      <c r="Q39" s="70">
        <v>23</v>
      </c>
      <c r="R39" s="67">
        <v>3</v>
      </c>
      <c r="S39" s="67"/>
      <c r="T39" s="67">
        <v>0</v>
      </c>
      <c r="U39" s="67"/>
      <c r="V39" s="71">
        <v>8</v>
      </c>
      <c r="W39" s="64">
        <v>1008.7</v>
      </c>
      <c r="X39" s="121">
        <f t="shared" si="2"/>
        <v>1018.8068520232036</v>
      </c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20.371240520305903</v>
      </c>
      <c r="AI39">
        <f t="shared" si="5"/>
        <v>18.057388147749236</v>
      </c>
      <c r="AJ39">
        <f t="shared" si="6"/>
        <v>16.539288147749236</v>
      </c>
      <c r="AK39">
        <f t="shared" si="12"/>
        <v>14.533741440487203</v>
      </c>
      <c r="AU39">
        <f t="shared" si="13"/>
        <v>10.09709184041907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10.080584897687071</v>
      </c>
    </row>
    <row r="41" spans="1:47" ht="13.5" thickBot="1">
      <c r="A41" s="113" t="s">
        <v>19</v>
      </c>
      <c r="B41" s="114">
        <f>SUM(B9:B39)</f>
        <v>523.0999999999999</v>
      </c>
      <c r="C41" s="115">
        <f aca="true" t="shared" si="14" ref="C41:V41">SUM(C9:C39)</f>
        <v>464.69999999999993</v>
      </c>
      <c r="D41" s="115">
        <f t="shared" si="14"/>
        <v>690.8000000000002</v>
      </c>
      <c r="E41" s="115">
        <f t="shared" si="14"/>
        <v>371.20000000000005</v>
      </c>
      <c r="F41" s="116">
        <f t="shared" si="14"/>
        <v>531</v>
      </c>
      <c r="G41" s="117">
        <f t="shared" si="14"/>
        <v>2512.6311135657675</v>
      </c>
      <c r="H41" s="117">
        <f>SUM(H9:H39)</f>
        <v>419.77303715383823</v>
      </c>
      <c r="I41" s="118">
        <f t="shared" si="14"/>
        <v>284.3</v>
      </c>
      <c r="J41" s="116">
        <f t="shared" si="14"/>
        <v>0</v>
      </c>
      <c r="K41" s="118">
        <f t="shared" si="14"/>
        <v>511.4</v>
      </c>
      <c r="L41" s="115">
        <f t="shared" si="14"/>
        <v>472.8</v>
      </c>
      <c r="M41" s="115">
        <f t="shared" si="14"/>
        <v>0</v>
      </c>
      <c r="N41" s="115">
        <f t="shared" si="14"/>
        <v>518.6999999999999</v>
      </c>
      <c r="O41" s="116">
        <f t="shared" si="14"/>
        <v>505.4999999999997</v>
      </c>
      <c r="P41" s="114"/>
      <c r="Q41" s="119">
        <f t="shared" si="14"/>
        <v>543</v>
      </c>
      <c r="R41" s="117">
        <f t="shared" si="14"/>
        <v>172.3</v>
      </c>
      <c r="S41" s="117"/>
      <c r="T41" s="117">
        <f>SUM(T9:T39)</f>
        <v>37.199999999999996</v>
      </c>
      <c r="U41" s="139"/>
      <c r="V41" s="119">
        <f t="shared" si="14"/>
        <v>159</v>
      </c>
      <c r="W41" s="117">
        <f>SUM(W9:W39)</f>
        <v>31244.8</v>
      </c>
      <c r="X41" s="123">
        <f>SUM(X9:X39)</f>
        <v>31558.877315523663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23</v>
      </c>
      <c r="AC41">
        <f>MAX(AC9:AC39)</f>
        <v>15</v>
      </c>
      <c r="AD41">
        <f>MAX(AD9:AD39)</f>
        <v>15</v>
      </c>
      <c r="AE41">
        <f>MAX(AE9:AE39)</f>
        <v>19</v>
      </c>
      <c r="AF41">
        <f>MAX(AF9:AF39)</f>
        <v>15</v>
      </c>
      <c r="AU41">
        <f t="shared" si="13"/>
        <v>10.138890238782825</v>
      </c>
    </row>
    <row r="42" spans="1:47" ht="12.75">
      <c r="A42" s="72" t="s">
        <v>20</v>
      </c>
      <c r="B42" s="73">
        <f>AVERAGE(B9:B39)</f>
        <v>16.874193548387094</v>
      </c>
      <c r="C42" s="74">
        <f aca="true" t="shared" si="15" ref="C42:V42">AVERAGE(C9:C39)</f>
        <v>14.99032258064516</v>
      </c>
      <c r="D42" s="74">
        <f t="shared" si="15"/>
        <v>22.28387096774194</v>
      </c>
      <c r="E42" s="74">
        <f t="shared" si="15"/>
        <v>11.974193548387099</v>
      </c>
      <c r="F42" s="75">
        <f t="shared" si="15"/>
        <v>17.129032258064516</v>
      </c>
      <c r="G42" s="76">
        <f t="shared" si="15"/>
        <v>81.05261656663767</v>
      </c>
      <c r="H42" s="76">
        <f>AVERAGE(H9:H39)</f>
        <v>13.541065714639943</v>
      </c>
      <c r="I42" s="77">
        <f t="shared" si="15"/>
        <v>9.170967741935485</v>
      </c>
      <c r="J42" s="75" t="e">
        <f t="shared" si="15"/>
        <v>#DIV/0!</v>
      </c>
      <c r="K42" s="77">
        <f t="shared" si="15"/>
        <v>16.496774193548386</v>
      </c>
      <c r="L42" s="74">
        <f t="shared" si="15"/>
        <v>15.76</v>
      </c>
      <c r="M42" s="74" t="e">
        <f t="shared" si="15"/>
        <v>#DIV/0!</v>
      </c>
      <c r="N42" s="74">
        <f t="shared" si="15"/>
        <v>16.732258064516127</v>
      </c>
      <c r="O42" s="75">
        <f t="shared" si="15"/>
        <v>16.306451612903217</v>
      </c>
      <c r="P42" s="73"/>
      <c r="Q42" s="75">
        <f t="shared" si="15"/>
        <v>17.516129032258064</v>
      </c>
      <c r="R42" s="76">
        <f t="shared" si="15"/>
        <v>5.558064516129033</v>
      </c>
      <c r="S42" s="76"/>
      <c r="T42" s="76">
        <f>AVERAGE(T9:T39)</f>
        <v>1.2399999999999998</v>
      </c>
      <c r="U42" s="76"/>
      <c r="V42" s="76">
        <f t="shared" si="15"/>
        <v>5.129032258064516</v>
      </c>
      <c r="W42" s="76">
        <f>AVERAGE(W9:W39)</f>
        <v>1007.8967741935484</v>
      </c>
      <c r="X42" s="124">
        <f>AVERAGE(X9:X39)</f>
        <v>1018.0283005007633</v>
      </c>
      <c r="Y42" s="127"/>
      <c r="Z42" s="134"/>
      <c r="AA42" s="130"/>
      <c r="AU42">
        <f t="shared" si="13"/>
        <v>10.126855810018963</v>
      </c>
    </row>
    <row r="43" spans="1:47" ht="12.75">
      <c r="A43" s="72" t="s">
        <v>21</v>
      </c>
      <c r="B43" s="73">
        <f>MAX(B9:B39)</f>
        <v>19.4</v>
      </c>
      <c r="C43" s="74">
        <f aca="true" t="shared" si="16" ref="C43:V43">MAX(C9:C39)</f>
        <v>18</v>
      </c>
      <c r="D43" s="74">
        <f t="shared" si="16"/>
        <v>28.4</v>
      </c>
      <c r="E43" s="74">
        <f t="shared" si="16"/>
        <v>17.4</v>
      </c>
      <c r="F43" s="75">
        <f t="shared" si="16"/>
        <v>21.6</v>
      </c>
      <c r="G43" s="76">
        <f t="shared" si="16"/>
        <v>93.67107980909277</v>
      </c>
      <c r="H43" s="76">
        <f>MAX(H9:H39)</f>
        <v>17.116588039781337</v>
      </c>
      <c r="I43" s="77">
        <f t="shared" si="16"/>
        <v>15.5</v>
      </c>
      <c r="J43" s="75">
        <f t="shared" si="16"/>
        <v>0</v>
      </c>
      <c r="K43" s="77">
        <f t="shared" si="16"/>
        <v>18.6</v>
      </c>
      <c r="L43" s="74">
        <f t="shared" si="16"/>
        <v>18.5</v>
      </c>
      <c r="M43" s="74">
        <f t="shared" si="16"/>
        <v>0</v>
      </c>
      <c r="N43" s="74">
        <f t="shared" si="16"/>
        <v>17.2</v>
      </c>
      <c r="O43" s="75">
        <f t="shared" si="16"/>
        <v>16.5</v>
      </c>
      <c r="P43" s="73"/>
      <c r="Q43" s="70">
        <f t="shared" si="16"/>
        <v>34</v>
      </c>
      <c r="R43" s="76">
        <f t="shared" si="16"/>
        <v>10.8</v>
      </c>
      <c r="S43" s="76"/>
      <c r="T43" s="76">
        <f>MAX(T9:T39)</f>
        <v>11.1</v>
      </c>
      <c r="U43" s="140"/>
      <c r="V43" s="70">
        <f t="shared" si="16"/>
        <v>8</v>
      </c>
      <c r="W43" s="76">
        <f>MAX(W9:W39)</f>
        <v>1016.5</v>
      </c>
      <c r="X43" s="124">
        <f>MAX(X9:X39)</f>
        <v>1026.7953409176682</v>
      </c>
      <c r="Y43" s="127"/>
      <c r="Z43" s="134"/>
      <c r="AA43" s="127"/>
      <c r="AU43">
        <f t="shared" si="13"/>
        <v>10.28452825006136</v>
      </c>
    </row>
    <row r="44" spans="1:47" ht="13.5" thickBot="1">
      <c r="A44" s="81" t="s">
        <v>22</v>
      </c>
      <c r="B44" s="82">
        <f>MIN(B9:B39)</f>
        <v>13</v>
      </c>
      <c r="C44" s="83">
        <f aca="true" t="shared" si="17" ref="C44:V44">MIN(C9:C39)</f>
        <v>12.2</v>
      </c>
      <c r="D44" s="83">
        <f t="shared" si="17"/>
        <v>18.3</v>
      </c>
      <c r="E44" s="83">
        <f t="shared" si="17"/>
        <v>6.4</v>
      </c>
      <c r="F44" s="84">
        <f t="shared" si="17"/>
        <v>13.5</v>
      </c>
      <c r="G44" s="85">
        <f t="shared" si="17"/>
        <v>65.55708982652094</v>
      </c>
      <c r="H44" s="85">
        <f>MIN(H9:H39)</f>
        <v>9.458808893333313</v>
      </c>
      <c r="I44" s="86">
        <f t="shared" si="17"/>
        <v>3.3</v>
      </c>
      <c r="J44" s="84">
        <f t="shared" si="17"/>
        <v>0</v>
      </c>
      <c r="K44" s="86">
        <f t="shared" si="17"/>
        <v>14.5</v>
      </c>
      <c r="L44" s="83">
        <f t="shared" si="17"/>
        <v>14</v>
      </c>
      <c r="M44" s="83">
        <f t="shared" si="17"/>
        <v>0</v>
      </c>
      <c r="N44" s="83">
        <f t="shared" si="17"/>
        <v>16.2</v>
      </c>
      <c r="O44" s="84">
        <f t="shared" si="17"/>
        <v>16.1</v>
      </c>
      <c r="P44" s="82"/>
      <c r="Q44" s="120">
        <f t="shared" si="17"/>
        <v>9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990.6</v>
      </c>
      <c r="X44" s="125">
        <f>MIN(X9:X39)</f>
        <v>1000.6225126200827</v>
      </c>
      <c r="Y44" s="128"/>
      <c r="Z44" s="136"/>
      <c r="AA44" s="128"/>
      <c r="AU44">
        <f t="shared" si="13"/>
        <v>10.00603483159393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10.158468378401643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10.208798173911784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10.106852023203617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12</v>
      </c>
      <c r="C61">
        <f>DCOUNTA(T8:T38,1,C59:C60)</f>
        <v>8</v>
      </c>
      <c r="D61">
        <f>DCOUNTA(T8:T38,1,D59:D60)</f>
        <v>5</v>
      </c>
      <c r="F61">
        <f>DCOUNTA(T8:T38,1,F59:F60)</f>
        <v>1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11</v>
      </c>
      <c r="C64">
        <f>(C61-F61)</f>
        <v>7</v>
      </c>
      <c r="D64">
        <f>(D61-F61)</f>
        <v>4</v>
      </c>
    </row>
  </sheetData>
  <sheetProtection/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zoomScalePageLayoutView="0" workbookViewId="0" topLeftCell="A30">
      <selection activeCell="B45" sqref="B45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59" t="s">
        <v>154</v>
      </c>
      <c r="I4" s="59" t="s">
        <v>56</v>
      </c>
      <c r="J4" s="59">
        <v>2016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5"/>
      <c r="I5" s="5"/>
      <c r="J5" s="5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22.28387096774194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11.974193548387099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17.129032258064516</v>
      </c>
      <c r="D9" s="5">
        <v>0.7</v>
      </c>
      <c r="E9" s="3"/>
      <c r="F9" s="40">
        <v>1</v>
      </c>
      <c r="G9" s="89" t="s">
        <v>108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28.4</v>
      </c>
      <c r="C10" s="5" t="s">
        <v>32</v>
      </c>
      <c r="D10" s="5">
        <f>Data1!$AB$41</f>
        <v>23</v>
      </c>
      <c r="E10" s="3"/>
      <c r="F10" s="40">
        <v>2</v>
      </c>
      <c r="G10" s="93" t="s">
        <v>107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6.4</v>
      </c>
      <c r="C11" s="5" t="s">
        <v>32</v>
      </c>
      <c r="D11" s="24">
        <f>Data1!$AC$41</f>
        <v>15</v>
      </c>
      <c r="E11" s="3"/>
      <c r="F11" s="40">
        <v>3</v>
      </c>
      <c r="G11" s="93" t="s">
        <v>112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3.3</v>
      </c>
      <c r="C12" s="5" t="s">
        <v>32</v>
      </c>
      <c r="D12" s="24">
        <f>Data1!$AD$41</f>
        <v>15</v>
      </c>
      <c r="E12" s="3"/>
      <c r="F12" s="40">
        <v>4</v>
      </c>
      <c r="G12" s="93" t="s">
        <v>111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16.306451612903217</v>
      </c>
      <c r="C13" s="5"/>
      <c r="D13" s="24"/>
      <c r="E13" s="3"/>
      <c r="F13" s="40">
        <v>5</v>
      </c>
      <c r="G13" s="93" t="s">
        <v>114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115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116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117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37.199999999999996</v>
      </c>
      <c r="D17" s="5"/>
      <c r="E17" s="3"/>
      <c r="F17" s="40">
        <v>9</v>
      </c>
      <c r="G17" s="93" t="s">
        <v>119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11</v>
      </c>
      <c r="D18" s="5"/>
      <c r="E18" s="3"/>
      <c r="F18" s="40">
        <v>10</v>
      </c>
      <c r="G18" s="93" t="s">
        <v>120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7</v>
      </c>
      <c r="D19" s="5"/>
      <c r="E19" s="3"/>
      <c r="F19" s="40">
        <v>11</v>
      </c>
      <c r="G19" s="93" t="s">
        <v>122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4</v>
      </c>
      <c r="D20" s="5"/>
      <c r="E20" s="3"/>
      <c r="F20" s="40">
        <v>12</v>
      </c>
      <c r="G20" s="93" t="s">
        <v>121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11.1</v>
      </c>
      <c r="D21" s="5"/>
      <c r="E21" s="3"/>
      <c r="F21" s="40">
        <v>13</v>
      </c>
      <c r="G21" s="93" t="s">
        <v>132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19</v>
      </c>
      <c r="D22" s="5"/>
      <c r="E22" s="3"/>
      <c r="F22" s="40">
        <v>14</v>
      </c>
      <c r="G22" s="93" t="s">
        <v>131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130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129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10.8</v>
      </c>
      <c r="D25" s="5" t="s">
        <v>46</v>
      </c>
      <c r="E25" s="5">
        <f>Data1!$AF$41</f>
        <v>15</v>
      </c>
      <c r="F25" s="40">
        <v>17</v>
      </c>
      <c r="G25" s="93" t="s">
        <v>127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172.3</v>
      </c>
      <c r="D26" s="5" t="s">
        <v>46</v>
      </c>
      <c r="E26" s="3"/>
      <c r="F26" s="40">
        <v>18</v>
      </c>
      <c r="G26" s="93" t="s">
        <v>128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142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141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140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34</v>
      </c>
      <c r="D30" s="5"/>
      <c r="E30" s="5"/>
      <c r="F30" s="40">
        <v>22</v>
      </c>
      <c r="G30" s="93" t="s">
        <v>139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138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143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144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147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148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149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150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3</v>
      </c>
      <c r="D38" s="5"/>
      <c r="E38" s="3"/>
      <c r="F38" s="40">
        <v>30</v>
      </c>
      <c r="G38" s="93" t="s">
        <v>151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>
        <v>31</v>
      </c>
      <c r="G39" s="95" t="s">
        <v>152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155</v>
      </c>
      <c r="B43" s="3" t="s">
        <v>156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sheetProtection/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rjeffries</cp:lastModifiedBy>
  <cp:lastPrinted>2008-02-13T09:21:39Z</cp:lastPrinted>
  <dcterms:created xsi:type="dcterms:W3CDTF">1998-03-11T18:30:34Z</dcterms:created>
  <dcterms:modified xsi:type="dcterms:W3CDTF">2016-09-03T17:13:49Z</dcterms:modified>
  <cp:category/>
  <cp:version/>
  <cp:contentType/>
  <cp:contentStatus/>
</cp:coreProperties>
</file>