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<sst xmlns="http://schemas.openxmlformats.org/spreadsheetml/2006/main" count="217" uniqueCount="172">
  <si>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</si>
  <si>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</si>
  <si>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</si>
  <si>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</si>
  <si>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</si>
  <si>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</si>
  <si>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</si>
  <si>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</si>
  <si>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</si>
  <si>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</si>
  <si>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</si>
  <si>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</si>
  <si>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</si>
  <si>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</si>
  <si>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</si>
  <si>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</si>
  <si>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</si>
  <si>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</si>
  <si>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</si>
  <si>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</si>
  <si>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</si>
  <si>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</si>
  <si>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</si>
  <si>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</si>
  <si>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</si>
  <si>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</si>
  <si>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</si>
  <si>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</si>
  <si>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</si>
  <si>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</si>
  <si>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</si>
  <si>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</si>
  <si>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</si>
  <si>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</si>
  <si>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</si>
  <si>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</si>
  <si>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</si>
  <si>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</si>
  <si>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</si>
  <si>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</si>
  <si>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</si>
  <si>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</si>
  <si>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</si>
  <si>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</si>
  <si>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</si>
  <si>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</si>
  <si>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</si>
  <si>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</si>
  <si>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</si>
  <si>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</si>
  <si>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</si>
  <si>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</si>
  <si>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</si>
  <si>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</si>
  <si>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</si>
  <si>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</si>
  <si>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</si>
  <si>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</si>
  <si>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</si>
  <si>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</si>
  <si>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</si>
  <si>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</si>
  <si>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</si>
  <si>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</si>
  <si>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</si>
  <si>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</si>
  <si>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</si>
  <si>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</si>
  <si>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</si>
  <si>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</si>
  <si>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</si>
  <si>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</si>
  <si>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</si>
  <si>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</si>
  <si>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</si>
  <si>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</si>
  <si>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</si>
  <si>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</si>
  <si>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</si>
  <si>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</si>
  <si>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</si>
  <si>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</si>
  <si>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</si>
  <si>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</si>
  <si>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</si>
  <si>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</si>
  <si>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</si>
  <si>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</si>
  <si>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</si>
  <si>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</si>
  <si>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</si>
  <si>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</si>
  <si>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</si>
  <si>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</si>
  <si>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</si>
  <si>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</si>
  <si>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</si>
  <si>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</si>
  <si>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</si>
  <si>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</si>
  <si>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</si>
  <si>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</si>
  <si>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</si>
  <si>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</si>
  <si>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NNE2</t>
  </si>
  <si>
    <t>Very cold with spells of snow on and off today. Feeling bitter in the wind. 5cm depth.</t>
  </si>
  <si>
    <t>5cm.</t>
  </si>
  <si>
    <t>NNE3</t>
  </si>
  <si>
    <t>Another bitterly cold day, with temperatures barely above zero. Snow showers on and off.</t>
  </si>
  <si>
    <t>Calm</t>
  </si>
  <si>
    <t>Bitterly cold start with severe frost. Bright spells after a misty start. Snow by evening.</t>
  </si>
  <si>
    <t>S2</t>
  </si>
  <si>
    <t>Damp and less cold, with spells of light rain. Dull throighout, but a slow thaw began!</t>
  </si>
  <si>
    <t>9cm</t>
  </si>
  <si>
    <t>A frosty start, then mostly bright but cold. Frost again by evening, with mist and fog.</t>
  </si>
  <si>
    <t>Bitterly cold with hard frost all day long, and freezing fog too. Light winds.*</t>
  </si>
  <si>
    <t>3rd: Min -11.0C, lowest December temperature on record for past 20 years.</t>
  </si>
  <si>
    <t>*6th: max temp -5.5C, coldest ay on record for any month in past 20 years.</t>
  </si>
  <si>
    <t>Dec</t>
  </si>
  <si>
    <t>More freezing weather, with harsh frost. Some sunshine once early mist cleared.</t>
  </si>
  <si>
    <t>Another very cold day, but slightly less so than yesterday by afternoon. Sunny spells pm.</t>
  </si>
  <si>
    <t>4cm</t>
  </si>
  <si>
    <t>NW1</t>
  </si>
  <si>
    <t>W3</t>
  </si>
  <si>
    <t>Cloudy and much milder. Winds picking up but staying dry. No frost to start the day!</t>
  </si>
  <si>
    <t>A frosty start, but turnign gradually less cold. Some sunshine, but cloudier later on.</t>
  </si>
  <si>
    <t>1cm</t>
  </si>
  <si>
    <t>WNW2</t>
  </si>
  <si>
    <t>Cloudy and much milder again, but rather dull through the day. Breezy too at times.</t>
  </si>
  <si>
    <t>A frosty start, then bright but becoming cloudy. Feeling colder generally. Light winds</t>
  </si>
  <si>
    <t>A foggyb and  misty morning, lifting to low cloud though the day. Remaining rather chilly.</t>
  </si>
  <si>
    <t>W2</t>
  </si>
  <si>
    <t>Damp and dull with mist and drizzle. Feeling cold and raw through the day. Light winds.</t>
  </si>
  <si>
    <t>NW3</t>
  </si>
  <si>
    <t>Cloudy and damp with little if any brightness. Slightly less cold, but still chilly.</t>
  </si>
  <si>
    <t>W5</t>
  </si>
  <si>
    <t>A cloudy, chilly morning. Rain for a time late-morning, turning to snow pm in colder air.</t>
  </si>
  <si>
    <t>Very cold and frosty through the day, with an odd snow shower in the morning. Some sun.</t>
  </si>
  <si>
    <t>E2</t>
  </si>
  <si>
    <t>tr</t>
  </si>
  <si>
    <t>Cold and mostly cloudy. Winds mostly light too, but frost persisting through the day.</t>
  </si>
  <si>
    <t>Very frosty to start, then bright with some sunshine. Temperatures struggling once again.</t>
  </si>
  <si>
    <t>Severe frost to start the day, then cloudy and bitter. Winds light, with a few snow flurries,</t>
  </si>
  <si>
    <t>N2</t>
  </si>
  <si>
    <t>Another very cold day, but dry and cloudy. Turning breezier later with snow overnight.</t>
  </si>
  <si>
    <t xml:space="preserve">A snowy spell for much of the day, only fading slowly later. Frosty by eveningtime. </t>
  </si>
  <si>
    <t>Sharp frost, then cold and mostly cloudy again. Temperatures briefly above zero today.</t>
  </si>
  <si>
    <t>Another sharp frost, then generally bright or sunny with patchy cloud. Fairly light winds</t>
  </si>
  <si>
    <t>3cm</t>
  </si>
  <si>
    <t>S1</t>
  </si>
  <si>
    <t>WSW2</t>
  </si>
  <si>
    <t>A very severe frost to start the day*. Then bright or sunny and staying bitterly cold.</t>
  </si>
  <si>
    <t>Yet another severe frost, then  turning cloudy and still very cold. Temps rising into eve.</t>
  </si>
  <si>
    <t>*25th: Another new december record (min -11.9C), and lowest ever for Christmas Day!</t>
  </si>
  <si>
    <t>S4</t>
  </si>
  <si>
    <t>SSE2</t>
  </si>
  <si>
    <t>A slow thaw, with temperatures very slowly rising. A period of snow, sleet then rain too.</t>
  </si>
  <si>
    <t>2cm</t>
  </si>
  <si>
    <t>SE1</t>
  </si>
  <si>
    <t>Misty, foggy and dull though the day. Temperatures slowly rising again. Still chilly though!</t>
  </si>
  <si>
    <t>Foggy for much of the day, with generally very light winds. Temperatures near average.</t>
  </si>
  <si>
    <t>Remaining dull with misty weather through the day. Light winds, and temperatures cooler.</t>
  </si>
  <si>
    <t>NOTES</t>
  </si>
  <si>
    <t xml:space="preserve">This was by far the coldest December on record here: the mean temp, mean max, mean min were all the lowest recorded for the month - and </t>
  </si>
  <si>
    <t>for any month in the past 20 years. The max of -5.5C on the 6th was also the coldest day for any month, and the min of -11.9C on 25th was the</t>
  </si>
  <si>
    <t>lowest December temperature on these records. Averaged across central England, this was in fact the coldest December since 1890!</t>
  </si>
  <si>
    <t>Back to Rosliston: 24 air frosts and 26 ground frosts were the most frequent on record, and rainfall at 26.6mm made this the driest December</t>
  </si>
  <si>
    <t>since 2004 (17.2mm). It was also quite a calm month: the highest wind gust was just 29mph, the lowest for December on record.</t>
  </si>
  <si>
    <t xml:space="preserve">Cloudy and misty once again, with very light winds. Temperatures rather chilly. </t>
  </si>
  <si>
    <t>FOG</t>
  </si>
  <si>
    <t xml:space="preserve">The 11th was the warmest day at 7.9C - the lowest absolute max for December on record. Thje previous such figure being 10.7C. </t>
  </si>
  <si>
    <t>Other records of note: There were 10 days that did not reach even 0.0C - more than the total number of ice days in the past ten years!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</si>
</sst>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-0.5</c:v>
                </c:pt>
                <c:pt idx="1">
                  <c:v>0</c:v>
                </c:pt>
                <c:pt idx="2">
                  <c:v>-1</c:v>
                </c:pt>
                <c:pt idx="3">
                  <c:v>2.6</c:v>
                </c:pt>
                <c:pt idx="4">
                  <c:v>1.7</c:v>
                </c:pt>
                <c:pt idx="5">
                  <c:v>-5.5</c:v>
                </c:pt>
                <c:pt idx="6">
                  <c:v>-3</c:v>
                </c:pt>
                <c:pt idx="7">
                  <c:v>-0.1</c:v>
                </c:pt>
                <c:pt idx="8">
                  <c:v>5</c:v>
                </c:pt>
                <c:pt idx="9">
                  <c:v>7</c:v>
                </c:pt>
                <c:pt idx="10">
                  <c:v>7.9</c:v>
                </c:pt>
                <c:pt idx="11">
                  <c:v>2.7</c:v>
                </c:pt>
                <c:pt idx="12">
                  <c:v>4.3</c:v>
                </c:pt>
                <c:pt idx="13">
                  <c:v>3.7</c:v>
                </c:pt>
                <c:pt idx="14">
                  <c:v>5.8</c:v>
                </c:pt>
                <c:pt idx="15">
                  <c:v>5.9</c:v>
                </c:pt>
                <c:pt idx="16">
                  <c:v>-0.7</c:v>
                </c:pt>
                <c:pt idx="17">
                  <c:v>-1.6</c:v>
                </c:pt>
                <c:pt idx="18">
                  <c:v>-1.7</c:v>
                </c:pt>
                <c:pt idx="19">
                  <c:v>-2.8</c:v>
                </c:pt>
                <c:pt idx="20">
                  <c:v>-1.6</c:v>
                </c:pt>
                <c:pt idx="21">
                  <c:v>0</c:v>
                </c:pt>
                <c:pt idx="22">
                  <c:v>0.8</c:v>
                </c:pt>
                <c:pt idx="23">
                  <c:v>0.1</c:v>
                </c:pt>
                <c:pt idx="24">
                  <c:v>-2.2</c:v>
                </c:pt>
                <c:pt idx="25">
                  <c:v>2</c:v>
                </c:pt>
                <c:pt idx="26">
                  <c:v>2.2</c:v>
                </c:pt>
                <c:pt idx="27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-2.9</c:v>
                </c:pt>
                <c:pt idx="1">
                  <c:v>-2</c:v>
                </c:pt>
                <c:pt idx="2">
                  <c:v>-11</c:v>
                </c:pt>
                <c:pt idx="3">
                  <c:v>-10.8</c:v>
                </c:pt>
                <c:pt idx="4">
                  <c:v>-3.1</c:v>
                </c:pt>
                <c:pt idx="5">
                  <c:v>-7</c:v>
                </c:pt>
                <c:pt idx="6">
                  <c:v>-10.2</c:v>
                </c:pt>
                <c:pt idx="7">
                  <c:v>-10.5</c:v>
                </c:pt>
                <c:pt idx="8">
                  <c:v>-6</c:v>
                </c:pt>
                <c:pt idx="9">
                  <c:v>-2</c:v>
                </c:pt>
                <c:pt idx="10">
                  <c:v>5</c:v>
                </c:pt>
                <c:pt idx="11">
                  <c:v>-3.8</c:v>
                </c:pt>
                <c:pt idx="12">
                  <c:v>-3</c:v>
                </c:pt>
                <c:pt idx="13">
                  <c:v>-0.2</c:v>
                </c:pt>
                <c:pt idx="14">
                  <c:v>1.6</c:v>
                </c:pt>
                <c:pt idx="15">
                  <c:v>2.6</c:v>
                </c:pt>
                <c:pt idx="16">
                  <c:v>-4.5</c:v>
                </c:pt>
                <c:pt idx="17">
                  <c:v>-4.4</c:v>
                </c:pt>
                <c:pt idx="18">
                  <c:v>-9.4</c:v>
                </c:pt>
                <c:pt idx="19">
                  <c:v>-11.3</c:v>
                </c:pt>
                <c:pt idx="20">
                  <c:v>-11</c:v>
                </c:pt>
                <c:pt idx="21">
                  <c:v>-4.9</c:v>
                </c:pt>
                <c:pt idx="22">
                  <c:v>-7.5</c:v>
                </c:pt>
                <c:pt idx="23">
                  <c:v>-6.5</c:v>
                </c:pt>
                <c:pt idx="24">
                  <c:v>-11.9</c:v>
                </c:pt>
                <c:pt idx="25">
                  <c:v>-10.2</c:v>
                </c:pt>
                <c:pt idx="26">
                  <c:v>-9.3</c:v>
                </c:pt>
                <c:pt idx="27">
                  <c:v>1.4</c:v>
                </c:pt>
                <c:pt idx="28">
                  <c:v>2.2</c:v>
                </c:pt>
              </c:numCache>
            </c:numRef>
          </c:val>
          <c:smooth val="0"/>
        </c:ser>
        <c:marker val="1"/>
        <c:axId val="67096471"/>
        <c:axId val="66997328"/>
      </c:lineChart>
      <c:catAx>
        <c:axId val="6709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7096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0.5</c:v>
                </c:pt>
                <c:pt idx="1">
                  <c:v>1.6</c:v>
                </c:pt>
                <c:pt idx="2">
                  <c:v>2.5</c:v>
                </c:pt>
                <c:pt idx="3">
                  <c:v>2.8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1.4</c:v>
                </c:pt>
                <c:pt idx="14">
                  <c:v>0.1</c:v>
                </c:pt>
                <c:pt idx="15">
                  <c:v>5.4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8.6</c:v>
                </c:pt>
                <c:pt idx="27">
                  <c:v>0.6</c:v>
                </c:pt>
              </c:numCache>
            </c:numRef>
          </c:val>
        </c:ser>
        <c:axId val="66105041"/>
        <c:axId val="58074458"/>
      </c:barChart>
      <c:catAx>
        <c:axId val="6610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6105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0.1</c:v>
                </c:pt>
                <c:pt idx="1">
                  <c:v>0</c:v>
                </c:pt>
                <c:pt idx="2">
                  <c:v>1.5</c:v>
                </c:pt>
                <c:pt idx="3">
                  <c:v>0</c:v>
                </c:pt>
                <c:pt idx="4">
                  <c:v>3.5</c:v>
                </c:pt>
                <c:pt idx="5">
                  <c:v>0</c:v>
                </c:pt>
                <c:pt idx="6">
                  <c:v>3.8</c:v>
                </c:pt>
                <c:pt idx="7">
                  <c:v>3.1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2.8</c:v>
                </c:pt>
                <c:pt idx="17">
                  <c:v>0</c:v>
                </c:pt>
                <c:pt idx="18">
                  <c:v>2.1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0.7</c:v>
                </c:pt>
                <c:pt idx="23">
                  <c:v>2.4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2908075"/>
        <c:axId val="6410628"/>
      </c:barChart>
      <c:catAx>
        <c:axId val="529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0628"/>
        <c:crosses val="autoZero"/>
        <c:auto val="1"/>
        <c:lblOffset val="100"/>
        <c:noMultiLvlLbl val="0"/>
      </c:catAx>
      <c:valAx>
        <c:axId val="6410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2908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-6</c:v>
                </c:pt>
                <c:pt idx="1">
                  <c:v>-4</c:v>
                </c:pt>
                <c:pt idx="2">
                  <c:v>-15.9</c:v>
                </c:pt>
                <c:pt idx="3">
                  <c:v>-11</c:v>
                </c:pt>
                <c:pt idx="4">
                  <c:v>-7.2</c:v>
                </c:pt>
                <c:pt idx="5">
                  <c:v>-9.5</c:v>
                </c:pt>
                <c:pt idx="6">
                  <c:v>-10.5</c:v>
                </c:pt>
                <c:pt idx="7">
                  <c:v>-11.7</c:v>
                </c:pt>
                <c:pt idx="8">
                  <c:v>-11</c:v>
                </c:pt>
                <c:pt idx="9">
                  <c:v>-2</c:v>
                </c:pt>
                <c:pt idx="10">
                  <c:v>3.6</c:v>
                </c:pt>
                <c:pt idx="11">
                  <c:v>-6.9</c:v>
                </c:pt>
                <c:pt idx="12">
                  <c:v>-4</c:v>
                </c:pt>
                <c:pt idx="13">
                  <c:v>-3</c:v>
                </c:pt>
                <c:pt idx="14">
                  <c:v>-1.1</c:v>
                </c:pt>
                <c:pt idx="15">
                  <c:v>1.6</c:v>
                </c:pt>
                <c:pt idx="16">
                  <c:v>-7.7</c:v>
                </c:pt>
                <c:pt idx="17">
                  <c:v>-7.1</c:v>
                </c:pt>
                <c:pt idx="18">
                  <c:v>-11</c:v>
                </c:pt>
                <c:pt idx="19">
                  <c:v>-13.3</c:v>
                </c:pt>
                <c:pt idx="20">
                  <c:v>-12</c:v>
                </c:pt>
                <c:pt idx="21">
                  <c:v>-5.2</c:v>
                </c:pt>
                <c:pt idx="22">
                  <c:v>-14.1</c:v>
                </c:pt>
                <c:pt idx="23">
                  <c:v>-11.1</c:v>
                </c:pt>
                <c:pt idx="24">
                  <c:v>-14.4</c:v>
                </c:pt>
                <c:pt idx="25">
                  <c:v>-13</c:v>
                </c:pt>
                <c:pt idx="26">
                  <c:v>-10</c:v>
                </c:pt>
                <c:pt idx="27">
                  <c:v>-0.1</c:v>
                </c:pt>
                <c:pt idx="2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695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1.5</c:v>
                </c:pt>
                <c:pt idx="1">
                  <c:v>1.9</c:v>
                </c:pt>
                <c:pt idx="2">
                  <c:v>1.9</c:v>
                </c:pt>
                <c:pt idx="3">
                  <c:v>2.1</c:v>
                </c:pt>
                <c:pt idx="4">
                  <c:v>1.8</c:v>
                </c:pt>
                <c:pt idx="5">
                  <c:v>1.5</c:v>
                </c:pt>
                <c:pt idx="6">
                  <c:v>0.9</c:v>
                </c:pt>
                <c:pt idx="7">
                  <c:v>0.8</c:v>
                </c:pt>
                <c:pt idx="8">
                  <c:v>0.4</c:v>
                </c:pt>
                <c:pt idx="9">
                  <c:v>0.9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3.3</c:v>
                </c:pt>
                <c:pt idx="15">
                  <c:v>5</c:v>
                </c:pt>
                <c:pt idx="16">
                  <c:v>1.7</c:v>
                </c:pt>
                <c:pt idx="17">
                  <c:v>0.8</c:v>
                </c:pt>
                <c:pt idx="18">
                  <c:v>0</c:v>
                </c:pt>
                <c:pt idx="19">
                  <c:v>-0.5</c:v>
                </c:pt>
                <c:pt idx="20">
                  <c:v>-1</c:v>
                </c:pt>
                <c:pt idx="21">
                  <c:v>-0.1</c:v>
                </c:pt>
                <c:pt idx="22">
                  <c:v>0</c:v>
                </c:pt>
                <c:pt idx="23">
                  <c:v>0</c:v>
                </c:pt>
                <c:pt idx="24">
                  <c:v>-0.1</c:v>
                </c:pt>
                <c:pt idx="25">
                  <c:v>-0.1</c:v>
                </c:pt>
                <c:pt idx="26">
                  <c:v>0</c:v>
                </c:pt>
                <c:pt idx="27">
                  <c:v>0.3</c:v>
                </c:pt>
                <c:pt idx="28">
                  <c:v>1</c:v>
                </c:pt>
              </c:numCache>
            </c:numRef>
          </c:val>
          <c:smooth val="0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836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2.6</c:v>
                </c:pt>
                <c:pt idx="1">
                  <c:v>2.8</c:v>
                </c:pt>
                <c:pt idx="2">
                  <c:v>2.7</c:v>
                </c:pt>
                <c:pt idx="3">
                  <c:v>2.9</c:v>
                </c:pt>
                <c:pt idx="4">
                  <c:v>2.9</c:v>
                </c:pt>
                <c:pt idx="5">
                  <c:v>2.6</c:v>
                </c:pt>
                <c:pt idx="6">
                  <c:v>2.3</c:v>
                </c:pt>
                <c:pt idx="7">
                  <c:v>2.2</c:v>
                </c:pt>
                <c:pt idx="8">
                  <c:v>2.1</c:v>
                </c:pt>
                <c:pt idx="9">
                  <c:v>2.3</c:v>
                </c:pt>
                <c:pt idx="10">
                  <c:v>4.3</c:v>
                </c:pt>
                <c:pt idx="11">
                  <c:v>3.5</c:v>
                </c:pt>
                <c:pt idx="12">
                  <c:v>3.6</c:v>
                </c:pt>
                <c:pt idx="13">
                  <c:v>3.9</c:v>
                </c:pt>
                <c:pt idx="14">
                  <c:v>4.1</c:v>
                </c:pt>
                <c:pt idx="15">
                  <c:v>4.9</c:v>
                </c:pt>
                <c:pt idx="16">
                  <c:v>3.6</c:v>
                </c:pt>
                <c:pt idx="17">
                  <c:v>2.7</c:v>
                </c:pt>
                <c:pt idx="18">
                  <c:v>2.1</c:v>
                </c:pt>
                <c:pt idx="19">
                  <c:v>1.5</c:v>
                </c:pt>
                <c:pt idx="20">
                  <c:v>1.3</c:v>
                </c:pt>
                <c:pt idx="21">
                  <c:v>1.3</c:v>
                </c:pt>
                <c:pt idx="22">
                  <c:v>1.4</c:v>
                </c:pt>
                <c:pt idx="23">
                  <c:v>1.3</c:v>
                </c:pt>
                <c:pt idx="24">
                  <c:v>1.3</c:v>
                </c:pt>
                <c:pt idx="25">
                  <c:v>1.2</c:v>
                </c:pt>
                <c:pt idx="26">
                  <c:v>1.3</c:v>
                </c:pt>
                <c:pt idx="27">
                  <c:v>1.3</c:v>
                </c:pt>
                <c:pt idx="28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7.6</c:v>
                </c:pt>
                <c:pt idx="1">
                  <c:v>7.4</c:v>
                </c:pt>
                <c:pt idx="2">
                  <c:v>7.2</c:v>
                </c:pt>
                <c:pt idx="3">
                  <c:v>7.1</c:v>
                </c:pt>
                <c:pt idx="4">
                  <c:v>7</c:v>
                </c:pt>
                <c:pt idx="5">
                  <c:v>7</c:v>
                </c:pt>
                <c:pt idx="6">
                  <c:v>6.8</c:v>
                </c:pt>
                <c:pt idx="7">
                  <c:v>6.7</c:v>
                </c:pt>
                <c:pt idx="8">
                  <c:v>6.7</c:v>
                </c:pt>
                <c:pt idx="9">
                  <c:v>6.5</c:v>
                </c:pt>
                <c:pt idx="10">
                  <c:v>6.3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6.6</c:v>
                </c:pt>
                <c:pt idx="15">
                  <c:v>6.7</c:v>
                </c:pt>
                <c:pt idx="16">
                  <c:v>6.8</c:v>
                </c:pt>
                <c:pt idx="17">
                  <c:v>6.7</c:v>
                </c:pt>
                <c:pt idx="18">
                  <c:v>6.5</c:v>
                </c:pt>
                <c:pt idx="19">
                  <c:v>6.3</c:v>
                </c:pt>
                <c:pt idx="20">
                  <c:v>6.1</c:v>
                </c:pt>
                <c:pt idx="21">
                  <c:v>5.9</c:v>
                </c:pt>
                <c:pt idx="22">
                  <c:v>5.7</c:v>
                </c:pt>
                <c:pt idx="23">
                  <c:v>5.7</c:v>
                </c:pt>
                <c:pt idx="24">
                  <c:v>5.5</c:v>
                </c:pt>
                <c:pt idx="25">
                  <c:v>5.4</c:v>
                </c:pt>
                <c:pt idx="26">
                  <c:v>5.3</c:v>
                </c:pt>
                <c:pt idx="27">
                  <c:v>5.1</c:v>
                </c:pt>
                <c:pt idx="28">
                  <c:v>5.1</c:v>
                </c:pt>
              </c:numCache>
            </c:numRef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7187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1013.5860474855501</c:v>
                </c:pt>
                <c:pt idx="1">
                  <c:v>1010.8093141008799</c:v>
                </c:pt>
                <c:pt idx="2">
                  <c:v>1013.4777437379635</c:v>
                </c:pt>
                <c:pt idx="3">
                  <c:v>1004.3016118308606</c:v>
                </c:pt>
                <c:pt idx="4">
                  <c:v>1005.3336995760393</c:v>
                </c:pt>
                <c:pt idx="5">
                  <c:v>1004.0724307606109</c:v>
                </c:pt>
                <c:pt idx="6">
                  <c:v>1007.1502557884344</c:v>
                </c:pt>
                <c:pt idx="7">
                  <c:v>1013.1087483775364</c:v>
                </c:pt>
                <c:pt idx="8">
                  <c:v>1030.1624447519673</c:v>
                </c:pt>
                <c:pt idx="9">
                  <c:v>1031.8047929171537</c:v>
                </c:pt>
                <c:pt idx="10">
                  <c:v>1026.7769065154148</c:v>
                </c:pt>
                <c:pt idx="11">
                  <c:v>1026.665493347639</c:v>
                </c:pt>
                <c:pt idx="12">
                  <c:v>1028.7579025987554</c:v>
                </c:pt>
                <c:pt idx="13">
                  <c:v>1033.2399724387951</c:v>
                </c:pt>
                <c:pt idx="14">
                  <c:v>1038.568334714637</c:v>
                </c:pt>
                <c:pt idx="15">
                  <c:v>1011.5648387028696</c:v>
                </c:pt>
                <c:pt idx="16">
                  <c:v>999.2491213700903</c:v>
                </c:pt>
                <c:pt idx="17">
                  <c:v>993.3092254728019</c:v>
                </c:pt>
                <c:pt idx="18">
                  <c:v>996.660006118098</c:v>
                </c:pt>
                <c:pt idx="19">
                  <c:v>1002.0274457987114</c:v>
                </c:pt>
                <c:pt idx="20">
                  <c:v>1005.8185837616868</c:v>
                </c:pt>
                <c:pt idx="21">
                  <c:v>1008.6214068684496</c:v>
                </c:pt>
                <c:pt idx="22">
                  <c:v>1014.2496937906492</c:v>
                </c:pt>
                <c:pt idx="23">
                  <c:v>1021.373676835869</c:v>
                </c:pt>
                <c:pt idx="24">
                  <c:v>1028.2519627177676</c:v>
                </c:pt>
                <c:pt idx="25">
                  <c:v>1028.243378674024</c:v>
                </c:pt>
                <c:pt idx="26">
                  <c:v>1015.2473533521038</c:v>
                </c:pt>
                <c:pt idx="27">
                  <c:v>1011.9046220799356</c:v>
                </c:pt>
                <c:pt idx="28">
                  <c:v>1020.0013082583682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06625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-2.8755953263325034</c:v>
                </c:pt>
                <c:pt idx="1">
                  <c:v>-1.3498514104284023</c:v>
                </c:pt>
                <c:pt idx="2">
                  <c:v>-10.023043925718701</c:v>
                </c:pt>
                <c:pt idx="3">
                  <c:v>-0.07979706734461338</c:v>
                </c:pt>
                <c:pt idx="4">
                  <c:v>-3.198462283868065</c:v>
                </c:pt>
                <c:pt idx="5">
                  <c:v>-7.056826563639519</c:v>
                </c:pt>
                <c:pt idx="6">
                  <c:v>-11.0697305409217</c:v>
                </c:pt>
                <c:pt idx="7">
                  <c:v>-4.233648441845661</c:v>
                </c:pt>
                <c:pt idx="8">
                  <c:v>-2.286963797445853</c:v>
                </c:pt>
                <c:pt idx="9">
                  <c:v>3.8081303101611357</c:v>
                </c:pt>
                <c:pt idx="10">
                  <c:v>4.955914184109056</c:v>
                </c:pt>
                <c:pt idx="11">
                  <c:v>-3.604972344480893</c:v>
                </c:pt>
                <c:pt idx="12">
                  <c:v>2.547741030400919</c:v>
                </c:pt>
                <c:pt idx="13">
                  <c:v>1.105005618068097</c:v>
                </c:pt>
                <c:pt idx="14">
                  <c:v>2.3458032853503177</c:v>
                </c:pt>
                <c:pt idx="15">
                  <c:v>5.573702628484328</c:v>
                </c:pt>
                <c:pt idx="16">
                  <c:v>-3.2912932861792807</c:v>
                </c:pt>
                <c:pt idx="17">
                  <c:v>-3.2997891149938865</c:v>
                </c:pt>
                <c:pt idx="18">
                  <c:v>-6.243064707666535</c:v>
                </c:pt>
                <c:pt idx="19">
                  <c:v>-11.910012536905391</c:v>
                </c:pt>
                <c:pt idx="20">
                  <c:v>-5.560743163952813</c:v>
                </c:pt>
                <c:pt idx="21">
                  <c:v>-1.9833017505064727</c:v>
                </c:pt>
                <c:pt idx="22">
                  <c:v>-2.3143298499566685</c:v>
                </c:pt>
                <c:pt idx="23">
                  <c:v>-4.9224611875599615</c:v>
                </c:pt>
                <c:pt idx="24">
                  <c:v>-9.912519512891652</c:v>
                </c:pt>
                <c:pt idx="25">
                  <c:v>-9.708111724264949</c:v>
                </c:pt>
                <c:pt idx="26">
                  <c:v>0.3805410099346958</c:v>
                </c:pt>
                <c:pt idx="27">
                  <c:v>1.9418424081129566</c:v>
                </c:pt>
                <c:pt idx="28">
                  <c:v>4.500000000000001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1984461"/>
        <c:axId val="63642422"/>
      </c:lineChart>
      <c:catAx>
        <c:axId val="219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984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fa34afa-b469-49ad-964c-ffbef64f1076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0.02825</cdr:y>
    </cdr:from>
    <cdr:to>
      <cdr:x>0.8965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782f73f-b5c6-45b8-bed3-3e4c18d0cdea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4fe8cc1-8888-4589-adad-0957ef8f4802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0.51175</cdr:y>
    </cdr:from>
    <cdr:to>
      <cdr:x>0.522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34200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f971140-b81d-42ea-95f3-d6a645dd930f}" type="TxLink">
            <a:rPr lang="en-US" cap="none" sz="1000" b="0" i="0" u="none" baseline="0">
              <a:latin typeface="Arial"/>
              <a:ea typeface="Arial"/>
              <a:cs typeface="Arial"/>
            </a:rPr>
            <a:t>0.1 </a:t>
          </a:fld>
        </a:p>
      </cdr:txBody>
    </cdr:sp>
  </cdr:relSizeAnchor>
  <cdr:relSizeAnchor xmlns:cdr="http://schemas.openxmlformats.org/drawingml/2006/chartDrawing">
    <cdr:from>
      <cdr:x>0.798</cdr:x>
      <cdr:y>0.026</cdr:y>
    </cdr:from>
    <cdr:to>
      <cdr:x>0.88675</cdr:x>
      <cdr:y>0.06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9182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8e95aa8-7da0-4306-a35a-c035fbd8368b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2911374-2b07-4837-afef-2e09cb795c52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4eb4302-4c9b-4796-97b6-64edd626b8f3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e38e117-ee2d-484c-9d8b-d7684dfaaa92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0.03775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1b85c3c-50d9-47ae-9aaf-b8381a563ace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S1" sqref="S1"/>
      <selection pane="bottomLeft" activeCell="E11" sqref="E1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118</v>
      </c>
      <c r="R4" s="60">
        <v>2010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-2</v>
      </c>
      <c r="C9" s="65">
        <v>-2.3</v>
      </c>
      <c r="D9" s="65">
        <v>-0.5</v>
      </c>
      <c r="E9" s="65">
        <v>-2.9</v>
      </c>
      <c r="F9" s="66">
        <f aca="true" t="shared" si="0" ref="F9:F39">AVERAGE(D9:E9)</f>
        <v>-1.7</v>
      </c>
      <c r="G9" s="67">
        <f>100*(AJ9/AH9)</f>
        <v>93.70746817072224</v>
      </c>
      <c r="H9" s="67">
        <f aca="true" t="shared" si="1" ref="H9:H39">AK9</f>
        <v>-2.8755953263325034</v>
      </c>
      <c r="I9" s="68">
        <v>-6</v>
      </c>
      <c r="J9" s="66"/>
      <c r="K9" s="68"/>
      <c r="L9" s="65">
        <v>1.5</v>
      </c>
      <c r="M9" s="65">
        <v>2.6</v>
      </c>
      <c r="N9" s="65">
        <v>5</v>
      </c>
      <c r="O9" s="66">
        <v>7.6</v>
      </c>
      <c r="P9" s="69" t="s">
        <v>104</v>
      </c>
      <c r="Q9" s="70">
        <v>21</v>
      </c>
      <c r="R9" s="67">
        <v>0.1</v>
      </c>
      <c r="S9" s="67">
        <v>23.2</v>
      </c>
      <c r="T9" s="67">
        <v>0.5</v>
      </c>
      <c r="U9" s="67"/>
      <c r="V9" s="71">
        <v>8</v>
      </c>
      <c r="W9" s="64">
        <v>1002.8</v>
      </c>
      <c r="X9" s="121">
        <f aca="true" t="shared" si="2" ref="X9:X39">W9+AU17</f>
        <v>1013.5860474855501</v>
      </c>
      <c r="Y9" s="130">
        <v>0</v>
      </c>
      <c r="Z9" s="133">
        <v>1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5.273893991783833</v>
      </c>
      <c r="AI9">
        <f aca="true" t="shared" si="5" ref="AI9:AI39">IF(W9&gt;=0,6.107*EXP(17.38*(C9/(239+C9))),6.107*EXP(22.44*(C9/(272.4+C9))))</f>
        <v>5.158032533708468</v>
      </c>
      <c r="AJ9">
        <f aca="true" t="shared" si="6" ref="AJ9:AJ39">IF(C9&gt;=0,AI9-(0.000799*1000*(B9-C9)),AI9-(0.00072*1000*(B9-C9)))</f>
        <v>4.942032533708468</v>
      </c>
      <c r="AK9">
        <f>239*LN(AJ9/6.107)/(17.38-LN(AJ9/6.107))</f>
        <v>-2.8755953263325034</v>
      </c>
      <c r="AM9">
        <f>COUNTIF(V9:V39,"&lt;1")</f>
        <v>3</v>
      </c>
      <c r="AN9">
        <f>COUNTIF(E9:E39,"&lt;0")</f>
        <v>24</v>
      </c>
      <c r="AO9">
        <f>COUNTIF(I9:I39,"&lt;0")</f>
        <v>26</v>
      </c>
      <c r="AP9">
        <f>COUNTIF(Q9:Q39,"&gt;=39")</f>
        <v>0</v>
      </c>
    </row>
    <row r="10" spans="1:37" ht="12.75">
      <c r="A10" s="72">
        <v>2</v>
      </c>
      <c r="B10" s="73">
        <v>-0.8</v>
      </c>
      <c r="C10" s="74">
        <v>-1</v>
      </c>
      <c r="D10" s="74">
        <f>-D9-0.5</f>
        <v>0</v>
      </c>
      <c r="E10" s="74">
        <v>-2</v>
      </c>
      <c r="F10" s="75">
        <f t="shared" si="0"/>
        <v>-1</v>
      </c>
      <c r="G10" s="67">
        <f aca="true" t="shared" si="7" ref="G10:G39">100*(AJ10/AH10)</f>
        <v>96.04559316595723</v>
      </c>
      <c r="H10" s="76">
        <f t="shared" si="1"/>
        <v>-1.3498514104284023</v>
      </c>
      <c r="I10" s="77">
        <v>-4</v>
      </c>
      <c r="J10" s="75"/>
      <c r="K10" s="77"/>
      <c r="L10" s="74">
        <v>1.9</v>
      </c>
      <c r="M10" s="74">
        <v>2.8</v>
      </c>
      <c r="N10" s="74">
        <v>5</v>
      </c>
      <c r="O10" s="75">
        <v>7.4</v>
      </c>
      <c r="P10" s="78" t="s">
        <v>107</v>
      </c>
      <c r="Q10" s="79">
        <v>19</v>
      </c>
      <c r="R10" s="76">
        <v>0</v>
      </c>
      <c r="S10" s="76">
        <v>20</v>
      </c>
      <c r="T10" s="76">
        <v>1.6</v>
      </c>
      <c r="U10" s="76"/>
      <c r="V10" s="80">
        <v>8</v>
      </c>
      <c r="W10" s="73">
        <v>1000.1</v>
      </c>
      <c r="X10" s="121">
        <f t="shared" si="2"/>
        <v>1010.8093141008799</v>
      </c>
      <c r="Y10" s="127">
        <v>0</v>
      </c>
      <c r="Z10" s="134">
        <v>1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5.760731928368864</v>
      </c>
      <c r="AI10">
        <f t="shared" si="5"/>
        <v>5.676929151302562</v>
      </c>
      <c r="AJ10">
        <f t="shared" si="6"/>
        <v>5.532929151302562</v>
      </c>
      <c r="AK10">
        <f aca="true" t="shared" si="12" ref="AK10:AK39">239*LN(AJ10/6.107)/(17.38-LN(AJ10/6.107))</f>
        <v>-1.3498514104284023</v>
      </c>
    </row>
    <row r="11" spans="1:37" ht="12.75">
      <c r="A11" s="63">
        <v>3</v>
      </c>
      <c r="B11" s="64">
        <v>-9.2</v>
      </c>
      <c r="C11" s="65">
        <v>-9.4</v>
      </c>
      <c r="D11" s="65">
        <v>0.2</v>
      </c>
      <c r="E11" s="65">
        <v>-11</v>
      </c>
      <c r="F11" s="66">
        <f t="shared" si="0"/>
        <v>-5.4</v>
      </c>
      <c r="G11" s="67">
        <f t="shared" si="7"/>
        <v>93.70933302083144</v>
      </c>
      <c r="H11" s="67">
        <f t="shared" si="1"/>
        <v>-10.023043925718701</v>
      </c>
      <c r="I11" s="68">
        <v>-15.9</v>
      </c>
      <c r="J11" s="66"/>
      <c r="K11" s="68"/>
      <c r="L11" s="65">
        <v>1.9</v>
      </c>
      <c r="M11" s="65">
        <v>2.7</v>
      </c>
      <c r="N11" s="65">
        <v>5</v>
      </c>
      <c r="O11" s="66">
        <v>7.2</v>
      </c>
      <c r="P11" s="69" t="s">
        <v>109</v>
      </c>
      <c r="Q11" s="70">
        <v>20</v>
      </c>
      <c r="R11" s="67">
        <v>1.5</v>
      </c>
      <c r="S11" s="67">
        <v>28.8</v>
      </c>
      <c r="T11" s="67">
        <v>2.5</v>
      </c>
      <c r="U11" s="67"/>
      <c r="V11" s="71">
        <v>8</v>
      </c>
      <c r="W11" s="64">
        <v>1002.4</v>
      </c>
      <c r="X11" s="121">
        <f t="shared" si="2"/>
        <v>1013.4777437379635</v>
      </c>
      <c r="Y11" s="127">
        <v>0</v>
      </c>
      <c r="Z11" s="134">
        <v>1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3</v>
      </c>
      <c r="AE11">
        <f t="shared" si="3"/>
        <v>0</v>
      </c>
      <c r="AF11">
        <f t="shared" si="4"/>
        <v>0</v>
      </c>
      <c r="AH11">
        <f t="shared" si="11"/>
        <v>3.0453949779835914</v>
      </c>
      <c r="AI11">
        <f t="shared" si="5"/>
        <v>2.997819321718321</v>
      </c>
      <c r="AJ11">
        <f t="shared" si="6"/>
        <v>2.85381932171832</v>
      </c>
      <c r="AK11">
        <f t="shared" si="12"/>
        <v>-10.023043925718701</v>
      </c>
    </row>
    <row r="12" spans="1:37" ht="12.75">
      <c r="A12" s="72">
        <v>4</v>
      </c>
      <c r="B12" s="73">
        <v>0.2</v>
      </c>
      <c r="C12" s="74">
        <v>0.1</v>
      </c>
      <c r="D12" s="74">
        <v>2.6</v>
      </c>
      <c r="E12" s="74">
        <v>-10.8</v>
      </c>
      <c r="F12" s="75">
        <f t="shared" si="0"/>
        <v>-4.1000000000000005</v>
      </c>
      <c r="G12" s="67">
        <f t="shared" si="7"/>
        <v>97.9868865791859</v>
      </c>
      <c r="H12" s="76">
        <f t="shared" si="1"/>
        <v>-0.07979706734461338</v>
      </c>
      <c r="I12" s="77">
        <v>-11</v>
      </c>
      <c r="J12" s="75"/>
      <c r="K12" s="77"/>
      <c r="L12" s="74">
        <v>2.1</v>
      </c>
      <c r="M12" s="74">
        <v>2.9</v>
      </c>
      <c r="N12" s="74">
        <v>5</v>
      </c>
      <c r="O12" s="75">
        <v>7.1</v>
      </c>
      <c r="P12" s="78" t="s">
        <v>111</v>
      </c>
      <c r="Q12" s="79">
        <v>14</v>
      </c>
      <c r="R12" s="76">
        <v>0</v>
      </c>
      <c r="S12" s="76">
        <v>20</v>
      </c>
      <c r="T12" s="76">
        <v>2.8</v>
      </c>
      <c r="U12" s="76"/>
      <c r="V12" s="80">
        <v>8</v>
      </c>
      <c r="W12" s="73">
        <v>993.7</v>
      </c>
      <c r="X12" s="121">
        <f t="shared" si="2"/>
        <v>1004.3016118308606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6.196393484898889</v>
      </c>
      <c r="AI12">
        <f t="shared" si="5"/>
        <v>6.1515530560479394</v>
      </c>
      <c r="AJ12">
        <f t="shared" si="6"/>
        <v>6.071653056047939</v>
      </c>
      <c r="AK12">
        <f t="shared" si="12"/>
        <v>-0.07979706734461338</v>
      </c>
    </row>
    <row r="13" spans="1:37" ht="12.75">
      <c r="A13" s="63">
        <v>5</v>
      </c>
      <c r="B13" s="64">
        <v>-2.9</v>
      </c>
      <c r="C13" s="65">
        <v>-3</v>
      </c>
      <c r="D13" s="65">
        <v>1.7</v>
      </c>
      <c r="E13" s="65">
        <v>-3.1</v>
      </c>
      <c r="F13" s="66">
        <f t="shared" si="0"/>
        <v>-0.7000000000000001</v>
      </c>
      <c r="G13" s="67">
        <f t="shared" si="7"/>
        <v>97.79774349408913</v>
      </c>
      <c r="H13" s="67">
        <f t="shared" si="1"/>
        <v>-3.198462283868065</v>
      </c>
      <c r="I13" s="68">
        <v>-7.2</v>
      </c>
      <c r="J13" s="66"/>
      <c r="K13" s="68"/>
      <c r="L13" s="65">
        <v>1.8</v>
      </c>
      <c r="M13" s="65">
        <v>2.9</v>
      </c>
      <c r="N13" s="65">
        <v>4.9</v>
      </c>
      <c r="O13" s="66">
        <v>7</v>
      </c>
      <c r="P13" s="69" t="s">
        <v>109</v>
      </c>
      <c r="Q13" s="70">
        <v>11</v>
      </c>
      <c r="R13" s="67">
        <v>3.5</v>
      </c>
      <c r="S13" s="67">
        <v>31.4</v>
      </c>
      <c r="T13" s="67">
        <v>0</v>
      </c>
      <c r="U13" s="67"/>
      <c r="V13" s="71">
        <v>0</v>
      </c>
      <c r="W13" s="64">
        <v>994.6</v>
      </c>
      <c r="X13" s="121">
        <f t="shared" si="2"/>
        <v>1005.3336995760393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4.933054223238464</v>
      </c>
      <c r="AI13">
        <f t="shared" si="5"/>
        <v>4.896415715667085</v>
      </c>
      <c r="AJ13">
        <f t="shared" si="6"/>
        <v>4.824415715667085</v>
      </c>
      <c r="AK13">
        <f t="shared" si="12"/>
        <v>-3.198462283868065</v>
      </c>
    </row>
    <row r="14" spans="1:37" ht="12.75">
      <c r="A14" s="72">
        <v>6</v>
      </c>
      <c r="B14" s="73">
        <v>-6.7</v>
      </c>
      <c r="C14" s="74">
        <v>-6.8</v>
      </c>
      <c r="D14" s="74">
        <v>-5.5</v>
      </c>
      <c r="E14" s="74">
        <v>-7</v>
      </c>
      <c r="F14" s="75">
        <f t="shared" si="0"/>
        <v>-6.25</v>
      </c>
      <c r="G14" s="67">
        <f t="shared" si="7"/>
        <v>97.28659733904944</v>
      </c>
      <c r="H14" s="76">
        <f t="shared" si="1"/>
        <v>-7.056826563639519</v>
      </c>
      <c r="I14" s="77">
        <v>-9.5</v>
      </c>
      <c r="J14" s="75"/>
      <c r="K14" s="77"/>
      <c r="L14" s="74">
        <v>1.5</v>
      </c>
      <c r="M14" s="74">
        <v>2.6</v>
      </c>
      <c r="N14" s="74">
        <v>4.9</v>
      </c>
      <c r="O14" s="75">
        <v>7</v>
      </c>
      <c r="P14" s="78" t="s">
        <v>109</v>
      </c>
      <c r="Q14" s="79">
        <v>5</v>
      </c>
      <c r="R14" s="76">
        <v>0</v>
      </c>
      <c r="S14" s="76">
        <v>12.4</v>
      </c>
      <c r="T14" s="76">
        <v>0</v>
      </c>
      <c r="U14" s="76"/>
      <c r="V14" s="80">
        <v>8</v>
      </c>
      <c r="W14" s="73">
        <v>993.2</v>
      </c>
      <c r="X14" s="121">
        <f t="shared" si="2"/>
        <v>1004.0724307606109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3.6993659491208843</v>
      </c>
      <c r="AI14">
        <f t="shared" si="5"/>
        <v>3.670987255019139</v>
      </c>
      <c r="AJ14">
        <f t="shared" si="6"/>
        <v>3.5989872550191393</v>
      </c>
      <c r="AK14">
        <f t="shared" si="12"/>
        <v>-7.056826563639519</v>
      </c>
    </row>
    <row r="15" spans="1:37" ht="12.75">
      <c r="A15" s="63">
        <v>7</v>
      </c>
      <c r="B15" s="64">
        <v>-10.2</v>
      </c>
      <c r="C15" s="65">
        <v>-10.4</v>
      </c>
      <c r="D15" s="65">
        <v>-3</v>
      </c>
      <c r="E15" s="65">
        <v>-10.2</v>
      </c>
      <c r="F15" s="66">
        <f t="shared" si="0"/>
        <v>-6.6</v>
      </c>
      <c r="G15" s="67">
        <f t="shared" si="7"/>
        <v>93.30703727098893</v>
      </c>
      <c r="H15" s="67">
        <f t="shared" si="1"/>
        <v>-11.0697305409217</v>
      </c>
      <c r="I15" s="68">
        <v>-10.5</v>
      </c>
      <c r="J15" s="66"/>
      <c r="K15" s="68"/>
      <c r="L15" s="65">
        <v>0.9</v>
      </c>
      <c r="M15" s="65">
        <v>2.3</v>
      </c>
      <c r="N15" s="65">
        <v>4.7</v>
      </c>
      <c r="O15" s="66">
        <v>6.8</v>
      </c>
      <c r="P15" s="69" t="s">
        <v>109</v>
      </c>
      <c r="Q15" s="70">
        <v>0</v>
      </c>
      <c r="R15" s="67">
        <v>3.8</v>
      </c>
      <c r="S15" s="67">
        <v>29.2</v>
      </c>
      <c r="T15" s="67">
        <v>0</v>
      </c>
      <c r="U15" s="67"/>
      <c r="V15" s="71">
        <v>8</v>
      </c>
      <c r="W15" s="64">
        <v>996.1</v>
      </c>
      <c r="X15" s="121">
        <f t="shared" si="2"/>
        <v>1007.1502557884344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2.8140591037411613</v>
      </c>
      <c r="AI15">
        <f t="shared" si="5"/>
        <v>2.7697151767554233</v>
      </c>
      <c r="AJ15">
        <f t="shared" si="6"/>
        <v>2.6257151767554223</v>
      </c>
      <c r="AK15">
        <f t="shared" si="12"/>
        <v>-11.0697305409217</v>
      </c>
    </row>
    <row r="16" spans="1:37" ht="12.75">
      <c r="A16" s="72">
        <v>8</v>
      </c>
      <c r="B16" s="73">
        <v>-2.7</v>
      </c>
      <c r="C16" s="74">
        <v>-3.2</v>
      </c>
      <c r="D16" s="74">
        <v>-0.1</v>
      </c>
      <c r="E16" s="74">
        <v>-10.5</v>
      </c>
      <c r="F16" s="75">
        <f t="shared" si="0"/>
        <v>-5.3</v>
      </c>
      <c r="G16" s="67">
        <f t="shared" si="7"/>
        <v>89.151331545598</v>
      </c>
      <c r="H16" s="76">
        <f t="shared" si="1"/>
        <v>-4.233648441845661</v>
      </c>
      <c r="I16" s="77">
        <v>-11.7</v>
      </c>
      <c r="J16" s="75"/>
      <c r="K16" s="77"/>
      <c r="L16" s="74">
        <v>0.8</v>
      </c>
      <c r="M16" s="74">
        <v>2.2</v>
      </c>
      <c r="N16" s="74">
        <v>4.5</v>
      </c>
      <c r="O16" s="75">
        <v>6.7</v>
      </c>
      <c r="P16" s="78" t="s">
        <v>109</v>
      </c>
      <c r="Q16" s="79">
        <v>12</v>
      </c>
      <c r="R16" s="76">
        <v>3.1</v>
      </c>
      <c r="S16" s="76">
        <v>31.6</v>
      </c>
      <c r="T16" s="76">
        <v>0</v>
      </c>
      <c r="U16" s="76"/>
      <c r="V16" s="80">
        <v>7</v>
      </c>
      <c r="W16" s="73">
        <v>1002.3</v>
      </c>
      <c r="X16" s="121">
        <f t="shared" si="2"/>
        <v>1013.1087483775364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5.007060977432383</v>
      </c>
      <c r="AI16">
        <f t="shared" si="5"/>
        <v>4.823861532681004</v>
      </c>
      <c r="AJ16">
        <f t="shared" si="6"/>
        <v>4.463861532681004</v>
      </c>
      <c r="AK16">
        <f t="shared" si="12"/>
        <v>-4.233648441845661</v>
      </c>
    </row>
    <row r="17" spans="1:47" ht="12.75">
      <c r="A17" s="63">
        <v>9</v>
      </c>
      <c r="B17" s="64">
        <v>-2</v>
      </c>
      <c r="C17" s="65">
        <v>-2.1</v>
      </c>
      <c r="D17" s="65">
        <v>5</v>
      </c>
      <c r="E17" s="65">
        <v>-6</v>
      </c>
      <c r="F17" s="66">
        <f t="shared" si="0"/>
        <v>-0.5</v>
      </c>
      <c r="G17" s="67">
        <f t="shared" si="7"/>
        <v>97.89768091390806</v>
      </c>
      <c r="H17" s="67">
        <f t="shared" si="1"/>
        <v>-2.286963797445853</v>
      </c>
      <c r="I17" s="68">
        <v>-11</v>
      </c>
      <c r="J17" s="66"/>
      <c r="K17" s="68"/>
      <c r="L17" s="65">
        <v>0.4</v>
      </c>
      <c r="M17" s="65">
        <v>2.1</v>
      </c>
      <c r="N17" s="65">
        <v>4.4</v>
      </c>
      <c r="O17" s="66">
        <v>6.7</v>
      </c>
      <c r="P17" s="69" t="s">
        <v>122</v>
      </c>
      <c r="Q17" s="70">
        <v>21</v>
      </c>
      <c r="R17" s="67">
        <v>2</v>
      </c>
      <c r="S17" s="67">
        <v>34.2</v>
      </c>
      <c r="T17" s="67">
        <v>0</v>
      </c>
      <c r="U17" s="67"/>
      <c r="V17" s="71">
        <v>8</v>
      </c>
      <c r="W17" s="64">
        <v>1019.2</v>
      </c>
      <c r="X17" s="121">
        <f t="shared" si="2"/>
        <v>1030.1624447519673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5.273893991783833</v>
      </c>
      <c r="AI17">
        <f t="shared" si="5"/>
        <v>5.235019911814305</v>
      </c>
      <c r="AJ17">
        <f t="shared" si="6"/>
        <v>5.163019911814305</v>
      </c>
      <c r="AK17">
        <f t="shared" si="12"/>
        <v>-2.286963797445853</v>
      </c>
      <c r="AU17">
        <f aca="true" t="shared" si="13" ref="AU17:AU47">W9*(10^(85/(18429.1+(67.53*B9)+(0.003*31)))-1)</f>
        <v>10.786047485550219</v>
      </c>
    </row>
    <row r="18" spans="1:47" ht="12.75">
      <c r="A18" s="72">
        <v>10</v>
      </c>
      <c r="B18" s="73">
        <v>5</v>
      </c>
      <c r="C18" s="74">
        <v>4.5</v>
      </c>
      <c r="D18" s="74">
        <v>7</v>
      </c>
      <c r="E18" s="74">
        <v>-2</v>
      </c>
      <c r="F18" s="75">
        <f t="shared" si="0"/>
        <v>2.5</v>
      </c>
      <c r="G18" s="67">
        <f t="shared" si="7"/>
        <v>91.98314762413594</v>
      </c>
      <c r="H18" s="76">
        <f t="shared" si="1"/>
        <v>3.8081303101611357</v>
      </c>
      <c r="I18" s="77">
        <v>-2</v>
      </c>
      <c r="J18" s="75"/>
      <c r="K18" s="77"/>
      <c r="L18" s="74">
        <v>0.9</v>
      </c>
      <c r="M18" s="74">
        <v>2.3</v>
      </c>
      <c r="N18" s="74">
        <v>4.3</v>
      </c>
      <c r="O18" s="75">
        <v>6.5</v>
      </c>
      <c r="P18" s="78" t="s">
        <v>123</v>
      </c>
      <c r="Q18" s="79">
        <v>24</v>
      </c>
      <c r="R18" s="76">
        <v>0</v>
      </c>
      <c r="S18" s="76">
        <v>19</v>
      </c>
      <c r="T18" s="76">
        <v>0</v>
      </c>
      <c r="U18" s="76"/>
      <c r="V18" s="80">
        <v>8</v>
      </c>
      <c r="W18" s="73">
        <v>1021.1</v>
      </c>
      <c r="X18" s="121">
        <f t="shared" si="2"/>
        <v>1031.8047929171537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8.719685713352307</v>
      </c>
      <c r="AI18">
        <f t="shared" si="5"/>
        <v>8.420141382073544</v>
      </c>
      <c r="AJ18">
        <f t="shared" si="6"/>
        <v>8.020641382073544</v>
      </c>
      <c r="AK18">
        <f t="shared" si="12"/>
        <v>3.8081303101611357</v>
      </c>
      <c r="AU18">
        <f t="shared" si="13"/>
        <v>10.709314100879832</v>
      </c>
    </row>
    <row r="19" spans="1:47" ht="12.75">
      <c r="A19" s="63">
        <v>11</v>
      </c>
      <c r="B19" s="64">
        <v>7</v>
      </c>
      <c r="C19" s="65">
        <v>6.1</v>
      </c>
      <c r="D19" s="65">
        <v>7.9</v>
      </c>
      <c r="E19" s="65">
        <v>5</v>
      </c>
      <c r="F19" s="66">
        <f t="shared" si="0"/>
        <v>6.45</v>
      </c>
      <c r="G19" s="67">
        <f t="shared" si="7"/>
        <v>86.80710413571367</v>
      </c>
      <c r="H19" s="67">
        <f t="shared" si="1"/>
        <v>4.955914184109056</v>
      </c>
      <c r="I19" s="68">
        <v>3.6</v>
      </c>
      <c r="J19" s="66"/>
      <c r="K19" s="68"/>
      <c r="L19" s="65">
        <v>5</v>
      </c>
      <c r="M19" s="65">
        <v>4.3</v>
      </c>
      <c r="N19" s="65">
        <v>4.7</v>
      </c>
      <c r="O19" s="66">
        <v>6.3</v>
      </c>
      <c r="P19" s="69" t="s">
        <v>127</v>
      </c>
      <c r="Q19" s="70">
        <v>29</v>
      </c>
      <c r="R19" s="67">
        <v>0</v>
      </c>
      <c r="S19" s="67">
        <v>17.2</v>
      </c>
      <c r="T19" s="67">
        <v>0</v>
      </c>
      <c r="U19" s="67"/>
      <c r="V19" s="71">
        <v>8</v>
      </c>
      <c r="W19" s="64">
        <v>1016.2</v>
      </c>
      <c r="X19" s="121">
        <f t="shared" si="2"/>
        <v>1026.7769065154148</v>
      </c>
      <c r="Y19" s="127">
        <v>0</v>
      </c>
      <c r="Z19" s="134">
        <v>0</v>
      </c>
      <c r="AA19" s="127">
        <v>0</v>
      </c>
      <c r="AB19">
        <f t="shared" si="8"/>
        <v>11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10.014043920115377</v>
      </c>
      <c r="AI19">
        <f t="shared" si="5"/>
        <v>9.41200153393066</v>
      </c>
      <c r="AJ19">
        <f t="shared" si="6"/>
        <v>8.692901533930659</v>
      </c>
      <c r="AK19">
        <f t="shared" si="12"/>
        <v>4.955914184109056</v>
      </c>
      <c r="AU19">
        <f t="shared" si="13"/>
        <v>11.07774373796349</v>
      </c>
    </row>
    <row r="20" spans="1:47" ht="12.75">
      <c r="A20" s="72">
        <v>12</v>
      </c>
      <c r="B20" s="73">
        <v>-3</v>
      </c>
      <c r="C20" s="74">
        <v>-3.2</v>
      </c>
      <c r="D20" s="74">
        <v>2.7</v>
      </c>
      <c r="E20" s="74">
        <v>-3.8</v>
      </c>
      <c r="F20" s="75">
        <f t="shared" si="0"/>
        <v>-0.5499999999999998</v>
      </c>
      <c r="G20" s="67">
        <f t="shared" si="7"/>
        <v>95.57729172600334</v>
      </c>
      <c r="H20" s="76">
        <f t="shared" si="1"/>
        <v>-3.604972344480893</v>
      </c>
      <c r="I20" s="77">
        <v>-6.9</v>
      </c>
      <c r="J20" s="75"/>
      <c r="K20" s="77"/>
      <c r="L20" s="74">
        <v>2</v>
      </c>
      <c r="M20" s="74">
        <v>3.5</v>
      </c>
      <c r="N20" s="74">
        <v>5.1</v>
      </c>
      <c r="O20" s="75">
        <v>6.5</v>
      </c>
      <c r="P20" s="78" t="s">
        <v>109</v>
      </c>
      <c r="Q20" s="79">
        <v>6</v>
      </c>
      <c r="R20" s="76">
        <v>0.6</v>
      </c>
      <c r="S20" s="76">
        <v>20</v>
      </c>
      <c r="T20" s="76">
        <v>0</v>
      </c>
      <c r="U20" s="76"/>
      <c r="V20" s="80">
        <v>0</v>
      </c>
      <c r="W20" s="73">
        <v>1015.7</v>
      </c>
      <c r="X20" s="121">
        <f t="shared" si="2"/>
        <v>1026.665493347639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4.896415715667085</v>
      </c>
      <c r="AI20">
        <f t="shared" si="5"/>
        <v>4.823861532681004</v>
      </c>
      <c r="AJ20">
        <f t="shared" si="6"/>
        <v>4.679861532681004</v>
      </c>
      <c r="AK20">
        <f t="shared" si="12"/>
        <v>-3.604972344480893</v>
      </c>
      <c r="AU20">
        <f t="shared" si="13"/>
        <v>10.601611830860499</v>
      </c>
    </row>
    <row r="21" spans="1:47" ht="12.75">
      <c r="A21" s="63">
        <v>13</v>
      </c>
      <c r="B21" s="64">
        <v>2.8</v>
      </c>
      <c r="C21" s="65">
        <v>2.7</v>
      </c>
      <c r="D21" s="65">
        <v>4.3</v>
      </c>
      <c r="E21" s="65">
        <v>-3</v>
      </c>
      <c r="F21" s="66">
        <f t="shared" si="0"/>
        <v>0.6499999999999999</v>
      </c>
      <c r="G21" s="67">
        <f t="shared" si="7"/>
        <v>98.22194535650101</v>
      </c>
      <c r="H21" s="67">
        <f t="shared" si="1"/>
        <v>2.547741030400919</v>
      </c>
      <c r="I21" s="68">
        <v>-4</v>
      </c>
      <c r="J21" s="66"/>
      <c r="K21" s="68"/>
      <c r="L21" s="65">
        <v>3</v>
      </c>
      <c r="M21" s="65">
        <v>3.6</v>
      </c>
      <c r="N21" s="65">
        <v>5.1</v>
      </c>
      <c r="O21" s="66">
        <v>6.5</v>
      </c>
      <c r="P21" s="69" t="s">
        <v>109</v>
      </c>
      <c r="Q21" s="70">
        <v>9</v>
      </c>
      <c r="R21" s="67">
        <v>0</v>
      </c>
      <c r="S21" s="67">
        <v>27.3</v>
      </c>
      <c r="T21" s="67">
        <v>0.1</v>
      </c>
      <c r="U21" s="67"/>
      <c r="V21" s="71">
        <v>8</v>
      </c>
      <c r="W21" s="64">
        <v>1018</v>
      </c>
      <c r="X21" s="121">
        <f t="shared" si="2"/>
        <v>1028.7579025987554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7.468490409399528</v>
      </c>
      <c r="AI21">
        <f t="shared" si="5"/>
        <v>7.415596568875922</v>
      </c>
      <c r="AJ21">
        <f t="shared" si="6"/>
        <v>7.335696568875923</v>
      </c>
      <c r="AK21">
        <f t="shared" si="12"/>
        <v>2.547741030400919</v>
      </c>
      <c r="AU21">
        <f t="shared" si="13"/>
        <v>10.733699576039282</v>
      </c>
    </row>
    <row r="22" spans="1:47" ht="12.75">
      <c r="A22" s="72">
        <v>14</v>
      </c>
      <c r="B22" s="73">
        <v>1.9</v>
      </c>
      <c r="C22" s="74">
        <v>1.6</v>
      </c>
      <c r="D22" s="74">
        <v>3.7</v>
      </c>
      <c r="E22" s="74">
        <v>-0.2</v>
      </c>
      <c r="F22" s="75">
        <f t="shared" si="0"/>
        <v>1.75</v>
      </c>
      <c r="G22" s="67">
        <f t="shared" si="7"/>
        <v>94.4507361750888</v>
      </c>
      <c r="H22" s="76">
        <f t="shared" si="1"/>
        <v>1.105005618068097</v>
      </c>
      <c r="I22" s="77">
        <v>-3</v>
      </c>
      <c r="J22" s="75"/>
      <c r="K22" s="77"/>
      <c r="L22" s="74">
        <v>3</v>
      </c>
      <c r="M22" s="74">
        <v>3.9</v>
      </c>
      <c r="N22" s="74">
        <v>5.1</v>
      </c>
      <c r="O22" s="75">
        <v>6.5</v>
      </c>
      <c r="P22" s="78" t="s">
        <v>131</v>
      </c>
      <c r="Q22" s="79">
        <v>9</v>
      </c>
      <c r="R22" s="76">
        <v>0</v>
      </c>
      <c r="S22" s="76">
        <v>15</v>
      </c>
      <c r="T22" s="76">
        <v>1.4</v>
      </c>
      <c r="U22" s="76"/>
      <c r="V22" s="80">
        <v>8</v>
      </c>
      <c r="W22" s="73">
        <v>1022.4</v>
      </c>
      <c r="X22" s="121">
        <f t="shared" si="2"/>
        <v>1033.2399724387951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7.004223188734711</v>
      </c>
      <c r="AI22">
        <f t="shared" si="5"/>
        <v>6.855240365106215</v>
      </c>
      <c r="AJ22">
        <f t="shared" si="6"/>
        <v>6.615540365106215</v>
      </c>
      <c r="AK22">
        <f t="shared" si="12"/>
        <v>1.105005618068097</v>
      </c>
      <c r="AU22">
        <f t="shared" si="13"/>
        <v>10.87243076061089</v>
      </c>
    </row>
    <row r="23" spans="1:47" ht="12.75">
      <c r="A23" s="63">
        <v>15</v>
      </c>
      <c r="B23" s="64">
        <v>2.6</v>
      </c>
      <c r="C23" s="65">
        <v>2.5</v>
      </c>
      <c r="D23" s="65">
        <v>5.8</v>
      </c>
      <c r="E23" s="65">
        <v>1.6</v>
      </c>
      <c r="F23" s="66">
        <f t="shared" si="0"/>
        <v>3.7</v>
      </c>
      <c r="G23" s="67">
        <f t="shared" si="7"/>
        <v>98.20545372369247</v>
      </c>
      <c r="H23" s="67">
        <f t="shared" si="1"/>
        <v>2.3458032853503177</v>
      </c>
      <c r="I23" s="68">
        <v>-1.1</v>
      </c>
      <c r="J23" s="66"/>
      <c r="K23" s="68"/>
      <c r="L23" s="65">
        <v>3.3</v>
      </c>
      <c r="M23" s="65">
        <v>4.1</v>
      </c>
      <c r="N23" s="65">
        <v>5.3</v>
      </c>
      <c r="O23" s="66">
        <v>6.6</v>
      </c>
      <c r="P23" s="69" t="s">
        <v>133</v>
      </c>
      <c r="Q23" s="70">
        <v>21</v>
      </c>
      <c r="R23" s="67">
        <v>0</v>
      </c>
      <c r="S23" s="67">
        <v>18</v>
      </c>
      <c r="T23" s="67">
        <v>0.1</v>
      </c>
      <c r="U23" s="67"/>
      <c r="V23" s="71">
        <v>8</v>
      </c>
      <c r="W23" s="64">
        <v>1027.7</v>
      </c>
      <c r="X23" s="121">
        <f t="shared" si="2"/>
        <v>1038.568334714637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7.36303401489637</v>
      </c>
      <c r="AI23">
        <f t="shared" si="5"/>
        <v>7.310800962158791</v>
      </c>
      <c r="AJ23">
        <f t="shared" si="6"/>
        <v>7.230900962158791</v>
      </c>
      <c r="AK23">
        <f t="shared" si="12"/>
        <v>2.3458032853503177</v>
      </c>
      <c r="AU23">
        <f t="shared" si="13"/>
        <v>11.050255788434377</v>
      </c>
    </row>
    <row r="24" spans="1:47" ht="12.75">
      <c r="A24" s="72">
        <v>16</v>
      </c>
      <c r="B24" s="73">
        <v>5.8</v>
      </c>
      <c r="C24" s="74">
        <v>5.7</v>
      </c>
      <c r="D24" s="74">
        <v>5.9</v>
      </c>
      <c r="E24" s="74">
        <v>2.6</v>
      </c>
      <c r="F24" s="75">
        <f t="shared" si="0"/>
        <v>4.25</v>
      </c>
      <c r="G24" s="67">
        <f t="shared" si="7"/>
        <v>98.44223762634334</v>
      </c>
      <c r="H24" s="76">
        <f t="shared" si="1"/>
        <v>5.573702628484328</v>
      </c>
      <c r="I24" s="77">
        <v>1.6</v>
      </c>
      <c r="J24" s="75"/>
      <c r="K24" s="77"/>
      <c r="L24" s="74">
        <v>5</v>
      </c>
      <c r="M24" s="74">
        <v>4.9</v>
      </c>
      <c r="N24" s="74">
        <v>5.5</v>
      </c>
      <c r="O24" s="75">
        <v>6.7</v>
      </c>
      <c r="P24" s="78" t="s">
        <v>135</v>
      </c>
      <c r="Q24" s="79">
        <v>29</v>
      </c>
      <c r="R24" s="76">
        <v>0</v>
      </c>
      <c r="S24" s="76">
        <v>20</v>
      </c>
      <c r="T24" s="76">
        <v>5.4</v>
      </c>
      <c r="U24" s="76"/>
      <c r="V24" s="80">
        <v>8</v>
      </c>
      <c r="W24" s="73">
        <v>1001.1</v>
      </c>
      <c r="X24" s="121">
        <f t="shared" si="2"/>
        <v>1011.5648387028696</v>
      </c>
      <c r="Y24" s="127">
        <v>0</v>
      </c>
      <c r="Z24" s="134">
        <v>1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9.218540243120705</v>
      </c>
      <c r="AI24">
        <f t="shared" si="5"/>
        <v>9.154837291812974</v>
      </c>
      <c r="AJ24">
        <f t="shared" si="6"/>
        <v>9.074937291812974</v>
      </c>
      <c r="AK24">
        <f t="shared" si="12"/>
        <v>5.573702628484328</v>
      </c>
      <c r="AU24">
        <f t="shared" si="13"/>
        <v>10.808748377536382</v>
      </c>
    </row>
    <row r="25" spans="1:47" ht="12.75">
      <c r="A25" s="63">
        <v>17</v>
      </c>
      <c r="B25" s="64">
        <v>-2.4</v>
      </c>
      <c r="C25" s="65">
        <v>-2.7</v>
      </c>
      <c r="D25" s="65">
        <v>-0.7</v>
      </c>
      <c r="E25" s="65">
        <v>-4.5</v>
      </c>
      <c r="F25" s="66">
        <f t="shared" si="0"/>
        <v>-2.6</v>
      </c>
      <c r="G25" s="67">
        <f t="shared" si="7"/>
        <v>93.57693813402074</v>
      </c>
      <c r="H25" s="67">
        <f t="shared" si="1"/>
        <v>-3.2912932861792807</v>
      </c>
      <c r="I25" s="68">
        <v>-7.7</v>
      </c>
      <c r="J25" s="66"/>
      <c r="K25" s="68"/>
      <c r="L25" s="65">
        <v>1.7</v>
      </c>
      <c r="M25" s="65">
        <v>3.6</v>
      </c>
      <c r="N25" s="65">
        <v>5.5</v>
      </c>
      <c r="O25" s="66">
        <v>6.8</v>
      </c>
      <c r="P25" s="69" t="s">
        <v>123</v>
      </c>
      <c r="Q25" s="70">
        <v>17</v>
      </c>
      <c r="R25" s="67">
        <v>2.8</v>
      </c>
      <c r="S25" s="67">
        <v>27</v>
      </c>
      <c r="T25" s="67" t="s">
        <v>139</v>
      </c>
      <c r="U25" s="67"/>
      <c r="V25" s="71">
        <v>7</v>
      </c>
      <c r="W25" s="64">
        <v>988.6</v>
      </c>
      <c r="X25" s="121">
        <f t="shared" si="2"/>
        <v>999.2491213700903</v>
      </c>
      <c r="Y25" s="127">
        <v>0</v>
      </c>
      <c r="Z25" s="134">
        <v>1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5.119916373594777</v>
      </c>
      <c r="AI25">
        <f t="shared" si="5"/>
        <v>5.007060977432383</v>
      </c>
      <c r="AJ25">
        <f t="shared" si="6"/>
        <v>4.791060977432383</v>
      </c>
      <c r="AK25">
        <f t="shared" si="12"/>
        <v>-3.2912932861792807</v>
      </c>
      <c r="AU25">
        <f t="shared" si="13"/>
        <v>10.962444751967276</v>
      </c>
    </row>
    <row r="26" spans="1:47" ht="12.75">
      <c r="A26" s="72">
        <v>18</v>
      </c>
      <c r="B26" s="73">
        <v>-3</v>
      </c>
      <c r="C26" s="74">
        <v>-3.1</v>
      </c>
      <c r="D26" s="74">
        <v>-1.6</v>
      </c>
      <c r="E26" s="74">
        <v>-4.4</v>
      </c>
      <c r="F26" s="75">
        <f t="shared" si="0"/>
        <v>-3</v>
      </c>
      <c r="G26" s="67">
        <f t="shared" si="7"/>
        <v>97.78619481010011</v>
      </c>
      <c r="H26" s="76">
        <f t="shared" si="1"/>
        <v>-3.2997891149938865</v>
      </c>
      <c r="I26" s="77">
        <v>-7.1</v>
      </c>
      <c r="J26" s="75"/>
      <c r="K26" s="77"/>
      <c r="L26" s="74">
        <v>0.8</v>
      </c>
      <c r="M26" s="74">
        <v>2.7</v>
      </c>
      <c r="N26" s="74">
        <v>4.9</v>
      </c>
      <c r="O26" s="75">
        <v>6.7</v>
      </c>
      <c r="P26" s="78" t="s">
        <v>138</v>
      </c>
      <c r="Q26" s="79">
        <v>16</v>
      </c>
      <c r="R26" s="76">
        <v>0</v>
      </c>
      <c r="S26" s="76">
        <v>15</v>
      </c>
      <c r="T26" s="76">
        <v>0</v>
      </c>
      <c r="U26" s="76"/>
      <c r="V26" s="80">
        <v>8</v>
      </c>
      <c r="W26" s="73">
        <v>982.7</v>
      </c>
      <c r="X26" s="121">
        <f t="shared" si="2"/>
        <v>993.3092254728019</v>
      </c>
      <c r="Y26" s="127">
        <v>0</v>
      </c>
      <c r="Z26" s="134">
        <v>1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4.896415715667085</v>
      </c>
      <c r="AI26">
        <f t="shared" si="5"/>
        <v>4.860018610434573</v>
      </c>
      <c r="AJ26">
        <f t="shared" si="6"/>
        <v>4.788018610434573</v>
      </c>
      <c r="AK26">
        <f t="shared" si="12"/>
        <v>-3.2997891149938865</v>
      </c>
      <c r="AU26">
        <f t="shared" si="13"/>
        <v>10.704792917153716</v>
      </c>
    </row>
    <row r="27" spans="1:47" ht="12.75">
      <c r="A27" s="63">
        <v>19</v>
      </c>
      <c r="B27" s="64">
        <v>-5.9</v>
      </c>
      <c r="C27" s="65">
        <v>-6</v>
      </c>
      <c r="D27" s="65">
        <v>-1.7</v>
      </c>
      <c r="E27" s="65">
        <v>-9.4</v>
      </c>
      <c r="F27" s="66">
        <f t="shared" si="0"/>
        <v>-5.55</v>
      </c>
      <c r="G27" s="67">
        <f t="shared" si="7"/>
        <v>97.4076842128272</v>
      </c>
      <c r="H27" s="67">
        <f t="shared" si="1"/>
        <v>-6.243064707666535</v>
      </c>
      <c r="I27" s="68">
        <v>-11</v>
      </c>
      <c r="J27" s="66"/>
      <c r="K27" s="68"/>
      <c r="L27" s="65">
        <v>0</v>
      </c>
      <c r="M27" s="65">
        <v>2.1</v>
      </c>
      <c r="N27" s="65">
        <v>4.6</v>
      </c>
      <c r="O27" s="66">
        <v>6.5</v>
      </c>
      <c r="P27" s="69" t="s">
        <v>104</v>
      </c>
      <c r="Q27" s="70">
        <v>12</v>
      </c>
      <c r="R27" s="67">
        <v>2.1</v>
      </c>
      <c r="S27" s="67">
        <v>25</v>
      </c>
      <c r="T27" s="67">
        <v>0</v>
      </c>
      <c r="U27" s="67"/>
      <c r="V27" s="71">
        <v>1</v>
      </c>
      <c r="W27" s="64">
        <v>985.9</v>
      </c>
      <c r="X27" s="121">
        <f t="shared" si="2"/>
        <v>996.660006118098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3.9335016502932603</v>
      </c>
      <c r="AI27">
        <f t="shared" si="5"/>
        <v>3.903532866024005</v>
      </c>
      <c r="AJ27">
        <f t="shared" si="6"/>
        <v>3.8315328660240056</v>
      </c>
      <c r="AK27">
        <f t="shared" si="12"/>
        <v>-6.243064707666535</v>
      </c>
      <c r="AU27">
        <f t="shared" si="13"/>
        <v>10.576906515414638</v>
      </c>
    </row>
    <row r="28" spans="1:47" ht="12.75">
      <c r="A28" s="72">
        <v>20</v>
      </c>
      <c r="B28" s="73">
        <v>-11</v>
      </c>
      <c r="C28" s="74">
        <v>-11.2</v>
      </c>
      <c r="D28" s="74">
        <v>-2.8</v>
      </c>
      <c r="E28" s="74">
        <v>-11.3</v>
      </c>
      <c r="F28" s="75">
        <f t="shared" si="0"/>
        <v>-7.050000000000001</v>
      </c>
      <c r="G28" s="67">
        <f t="shared" si="7"/>
        <v>92.95946803227707</v>
      </c>
      <c r="H28" s="76">
        <f t="shared" si="1"/>
        <v>-11.910012536905391</v>
      </c>
      <c r="I28" s="77">
        <v>-13.3</v>
      </c>
      <c r="J28" s="75"/>
      <c r="K28" s="77"/>
      <c r="L28" s="74">
        <v>-0.5</v>
      </c>
      <c r="M28" s="74">
        <v>1.5</v>
      </c>
      <c r="N28" s="74">
        <v>4</v>
      </c>
      <c r="O28" s="75">
        <v>6.3</v>
      </c>
      <c r="P28" s="78" t="s">
        <v>109</v>
      </c>
      <c r="Q28" s="79">
        <v>14</v>
      </c>
      <c r="R28" s="76">
        <v>0</v>
      </c>
      <c r="S28" s="76">
        <v>16</v>
      </c>
      <c r="T28" s="76" t="s">
        <v>139</v>
      </c>
      <c r="U28" s="76"/>
      <c r="V28" s="80">
        <v>7</v>
      </c>
      <c r="W28" s="73">
        <v>991</v>
      </c>
      <c r="X28" s="121">
        <f t="shared" si="2"/>
        <v>1002.0274457987114</v>
      </c>
      <c r="Y28" s="127">
        <v>0</v>
      </c>
      <c r="Z28" s="134">
        <v>1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2.640390656904876</v>
      </c>
      <c r="AI28">
        <f t="shared" si="5"/>
        <v>2.5984931086327183</v>
      </c>
      <c r="AJ28">
        <f t="shared" si="6"/>
        <v>2.4544931086327186</v>
      </c>
      <c r="AK28">
        <f t="shared" si="12"/>
        <v>-11.910012536905391</v>
      </c>
      <c r="AU28">
        <f t="shared" si="13"/>
        <v>10.965493347639011</v>
      </c>
    </row>
    <row r="29" spans="1:47" ht="12.75">
      <c r="A29" s="63">
        <v>21</v>
      </c>
      <c r="B29" s="64">
        <v>-4.9</v>
      </c>
      <c r="C29" s="65">
        <v>-5.1</v>
      </c>
      <c r="D29" s="65">
        <v>-1.6</v>
      </c>
      <c r="E29" s="65">
        <v>-11</v>
      </c>
      <c r="F29" s="66">
        <f t="shared" si="0"/>
        <v>-6.3</v>
      </c>
      <c r="G29" s="67">
        <f t="shared" si="7"/>
        <v>95.10170606009348</v>
      </c>
      <c r="H29" s="67">
        <f t="shared" si="1"/>
        <v>-5.560743163952813</v>
      </c>
      <c r="I29" s="68">
        <v>-12</v>
      </c>
      <c r="J29" s="66"/>
      <c r="K29" s="68"/>
      <c r="L29" s="65">
        <v>-1</v>
      </c>
      <c r="M29" s="65">
        <v>1.3</v>
      </c>
      <c r="N29" s="65">
        <v>3.8</v>
      </c>
      <c r="O29" s="66">
        <v>6.1</v>
      </c>
      <c r="P29" s="69" t="s">
        <v>104</v>
      </c>
      <c r="Q29" s="70">
        <v>19</v>
      </c>
      <c r="R29" s="67">
        <v>0</v>
      </c>
      <c r="S29" s="67">
        <v>18</v>
      </c>
      <c r="T29" s="67">
        <v>1.4</v>
      </c>
      <c r="U29" s="67"/>
      <c r="V29" s="71">
        <v>8</v>
      </c>
      <c r="W29" s="64">
        <v>995</v>
      </c>
      <c r="X29" s="121">
        <f t="shared" si="2"/>
        <v>1005.8185837616868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4.244614262014046</v>
      </c>
      <c r="AI29">
        <f t="shared" si="5"/>
        <v>4.1807005788454035</v>
      </c>
      <c r="AJ29">
        <f t="shared" si="6"/>
        <v>4.036700578845404</v>
      </c>
      <c r="AK29">
        <f t="shared" si="12"/>
        <v>-5.560743163952813</v>
      </c>
      <c r="AU29">
        <f t="shared" si="13"/>
        <v>10.757902598755418</v>
      </c>
    </row>
    <row r="30" spans="1:47" ht="12.75">
      <c r="A30" s="72">
        <v>22</v>
      </c>
      <c r="B30" s="73">
        <v>-1.7</v>
      </c>
      <c r="C30" s="74">
        <v>-1.8</v>
      </c>
      <c r="D30" s="74">
        <v>0</v>
      </c>
      <c r="E30" s="74">
        <v>-4.9</v>
      </c>
      <c r="F30" s="75">
        <f t="shared" si="0"/>
        <v>-2.45</v>
      </c>
      <c r="G30" s="67">
        <f t="shared" si="7"/>
        <v>97.92945421841317</v>
      </c>
      <c r="H30" s="76">
        <f t="shared" si="1"/>
        <v>-1.9833017505064727</v>
      </c>
      <c r="I30" s="77">
        <v>-5.2</v>
      </c>
      <c r="J30" s="75"/>
      <c r="K30" s="77"/>
      <c r="L30" s="74">
        <v>-0.1</v>
      </c>
      <c r="M30" s="74">
        <v>1.3</v>
      </c>
      <c r="N30" s="74">
        <v>3.6</v>
      </c>
      <c r="O30" s="75">
        <v>5.9</v>
      </c>
      <c r="P30" s="78" t="s">
        <v>143</v>
      </c>
      <c r="Q30" s="79">
        <v>17</v>
      </c>
      <c r="R30" s="76">
        <v>0</v>
      </c>
      <c r="S30" s="76">
        <v>20</v>
      </c>
      <c r="T30" s="76">
        <v>1</v>
      </c>
      <c r="U30" s="76"/>
      <c r="V30" s="80">
        <v>8</v>
      </c>
      <c r="W30" s="73">
        <v>997.9</v>
      </c>
      <c r="X30" s="121">
        <f t="shared" si="2"/>
        <v>1008.6214068684496</v>
      </c>
      <c r="Y30" s="127">
        <v>0</v>
      </c>
      <c r="Z30" s="134">
        <v>1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5.39205510851514</v>
      </c>
      <c r="AI30">
        <f t="shared" si="5"/>
        <v>5.3524101389249426</v>
      </c>
      <c r="AJ30">
        <f t="shared" si="6"/>
        <v>5.2804101389249425</v>
      </c>
      <c r="AK30">
        <f t="shared" si="12"/>
        <v>-1.9833017505064727</v>
      </c>
      <c r="AU30">
        <f t="shared" si="13"/>
        <v>10.839972438795117</v>
      </c>
    </row>
    <row r="31" spans="1:47" ht="12.75">
      <c r="A31" s="63">
        <v>23</v>
      </c>
      <c r="B31" s="64">
        <v>-0.9</v>
      </c>
      <c r="C31" s="65">
        <v>-1.4</v>
      </c>
      <c r="D31" s="65">
        <v>0.8</v>
      </c>
      <c r="E31" s="65">
        <v>-7.5</v>
      </c>
      <c r="F31" s="66">
        <f t="shared" si="0"/>
        <v>-3.35</v>
      </c>
      <c r="G31" s="67">
        <f t="shared" si="7"/>
        <v>90.10019751598107</v>
      </c>
      <c r="H31" s="67">
        <f t="shared" si="1"/>
        <v>-2.3143298499566685</v>
      </c>
      <c r="I31" s="68">
        <v>-14.1</v>
      </c>
      <c r="J31" s="66"/>
      <c r="K31" s="68"/>
      <c r="L31" s="65">
        <v>0</v>
      </c>
      <c r="M31" s="65">
        <v>1.4</v>
      </c>
      <c r="N31" s="65">
        <v>3.5</v>
      </c>
      <c r="O31" s="66">
        <v>5.7</v>
      </c>
      <c r="P31" s="69" t="s">
        <v>107</v>
      </c>
      <c r="Q31" s="70">
        <v>16</v>
      </c>
      <c r="R31" s="67">
        <v>0.7</v>
      </c>
      <c r="S31" s="67">
        <v>29.1</v>
      </c>
      <c r="T31" s="67" t="s">
        <v>139</v>
      </c>
      <c r="U31" s="67"/>
      <c r="V31" s="71">
        <v>8</v>
      </c>
      <c r="W31" s="64">
        <v>1003.5</v>
      </c>
      <c r="X31" s="121">
        <f t="shared" si="2"/>
        <v>1014.2496937906492</v>
      </c>
      <c r="Y31" s="127">
        <v>0</v>
      </c>
      <c r="Z31" s="134">
        <v>1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5.718694631908273</v>
      </c>
      <c r="AI31">
        <f t="shared" si="5"/>
        <v>5.512555158685161</v>
      </c>
      <c r="AJ31">
        <f t="shared" si="6"/>
        <v>5.152555158685161</v>
      </c>
      <c r="AK31">
        <f t="shared" si="12"/>
        <v>-2.3143298499566685</v>
      </c>
      <c r="AU31">
        <f t="shared" si="13"/>
        <v>10.868334714637118</v>
      </c>
    </row>
    <row r="32" spans="1:47" ht="12.75">
      <c r="A32" s="72">
        <v>24</v>
      </c>
      <c r="B32" s="73">
        <v>-4.6</v>
      </c>
      <c r="C32" s="74">
        <v>-4.7</v>
      </c>
      <c r="D32" s="74">
        <v>0.1</v>
      </c>
      <c r="E32" s="74">
        <v>-6.5</v>
      </c>
      <c r="F32" s="75">
        <f t="shared" si="0"/>
        <v>-3.2</v>
      </c>
      <c r="G32" s="67">
        <f t="shared" si="7"/>
        <v>97.58833209238081</v>
      </c>
      <c r="H32" s="76">
        <f t="shared" si="1"/>
        <v>-4.9224611875599615</v>
      </c>
      <c r="I32" s="77">
        <v>-11.1</v>
      </c>
      <c r="J32" s="75"/>
      <c r="K32" s="77"/>
      <c r="L32" s="74">
        <v>0</v>
      </c>
      <c r="M32" s="74">
        <v>1.3</v>
      </c>
      <c r="N32" s="74">
        <v>3.5</v>
      </c>
      <c r="O32" s="75">
        <v>5.7</v>
      </c>
      <c r="P32" s="78" t="s">
        <v>122</v>
      </c>
      <c r="Q32" s="79">
        <v>11</v>
      </c>
      <c r="R32" s="76">
        <v>2.4</v>
      </c>
      <c r="S32" s="76">
        <v>31.6</v>
      </c>
      <c r="T32" s="76">
        <v>0</v>
      </c>
      <c r="U32" s="76"/>
      <c r="V32" s="80">
        <v>2</v>
      </c>
      <c r="W32" s="73">
        <v>1010.4</v>
      </c>
      <c r="X32" s="121">
        <f t="shared" si="2"/>
        <v>1021.373676835869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4.342110711385634</v>
      </c>
      <c r="AI32">
        <f t="shared" si="5"/>
        <v>4.3093934208458515</v>
      </c>
      <c r="AJ32">
        <f t="shared" si="6"/>
        <v>4.2373934208458515</v>
      </c>
      <c r="AK32">
        <f t="shared" si="12"/>
        <v>-4.9224611875599615</v>
      </c>
      <c r="AU32">
        <f t="shared" si="13"/>
        <v>10.464838702869521</v>
      </c>
    </row>
    <row r="33" spans="1:47" ht="12.75">
      <c r="A33" s="63">
        <v>25</v>
      </c>
      <c r="B33" s="64">
        <v>-9.5</v>
      </c>
      <c r="C33" s="65">
        <v>-9.6</v>
      </c>
      <c r="D33" s="65">
        <v>-2.2</v>
      </c>
      <c r="E33" s="65">
        <v>-11.9</v>
      </c>
      <c r="F33" s="66">
        <f t="shared" si="0"/>
        <v>-7.050000000000001</v>
      </c>
      <c r="G33" s="67">
        <f t="shared" si="7"/>
        <v>96.7933605650093</v>
      </c>
      <c r="H33" s="67">
        <f t="shared" si="1"/>
        <v>-9.912519512891652</v>
      </c>
      <c r="I33" s="68">
        <v>-14.4</v>
      </c>
      <c r="J33" s="66"/>
      <c r="K33" s="68"/>
      <c r="L33" s="65">
        <v>-0.1</v>
      </c>
      <c r="M33" s="65">
        <v>1.3</v>
      </c>
      <c r="N33" s="65">
        <v>3.3</v>
      </c>
      <c r="O33" s="66">
        <v>5.5</v>
      </c>
      <c r="P33" s="69" t="s">
        <v>150</v>
      </c>
      <c r="Q33" s="70">
        <v>11</v>
      </c>
      <c r="R33" s="67">
        <v>4</v>
      </c>
      <c r="S33" s="67">
        <v>31</v>
      </c>
      <c r="T33" s="67">
        <v>0</v>
      </c>
      <c r="U33" s="67"/>
      <c r="V33" s="71">
        <v>0</v>
      </c>
      <c r="W33" s="64">
        <v>1017</v>
      </c>
      <c r="X33" s="121">
        <f t="shared" si="2"/>
        <v>1028.2519627177676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25</v>
      </c>
      <c r="AD33">
        <f t="shared" si="10"/>
        <v>0</v>
      </c>
      <c r="AE33">
        <f t="shared" si="3"/>
        <v>0</v>
      </c>
      <c r="AF33">
        <f t="shared" si="4"/>
        <v>25</v>
      </c>
      <c r="AH33">
        <f t="shared" si="11"/>
        <v>2.9742803275951397</v>
      </c>
      <c r="AI33">
        <f t="shared" si="5"/>
        <v>2.950905881703303</v>
      </c>
      <c r="AJ33">
        <f t="shared" si="6"/>
        <v>2.8789058817033033</v>
      </c>
      <c r="AK33">
        <f t="shared" si="12"/>
        <v>-9.912519512891652</v>
      </c>
      <c r="AU33">
        <f t="shared" si="13"/>
        <v>10.649121370090235</v>
      </c>
    </row>
    <row r="34" spans="1:47" ht="12.75">
      <c r="A34" s="72">
        <v>26</v>
      </c>
      <c r="B34" s="73">
        <v>-9.3</v>
      </c>
      <c r="C34" s="74">
        <v>-9.4</v>
      </c>
      <c r="D34" s="74">
        <v>2</v>
      </c>
      <c r="E34" s="74">
        <v>-10.2</v>
      </c>
      <c r="F34" s="75">
        <f t="shared" si="0"/>
        <v>-4.1</v>
      </c>
      <c r="G34" s="67">
        <f t="shared" si="7"/>
        <v>96.83257352686574</v>
      </c>
      <c r="H34" s="76">
        <f t="shared" si="1"/>
        <v>-9.708111724264949</v>
      </c>
      <c r="I34" s="77">
        <v>-13</v>
      </c>
      <c r="J34" s="75"/>
      <c r="K34" s="77"/>
      <c r="L34" s="74">
        <v>-0.1</v>
      </c>
      <c r="M34" s="74">
        <v>1.2</v>
      </c>
      <c r="N34" s="74">
        <v>3.2</v>
      </c>
      <c r="O34" s="75">
        <v>5.4</v>
      </c>
      <c r="P34" s="78" t="s">
        <v>149</v>
      </c>
      <c r="Q34" s="79">
        <v>12</v>
      </c>
      <c r="R34" s="76">
        <v>0</v>
      </c>
      <c r="S34" s="76">
        <v>20</v>
      </c>
      <c r="T34" s="76">
        <v>0</v>
      </c>
      <c r="U34" s="76"/>
      <c r="V34" s="80">
        <v>2</v>
      </c>
      <c r="W34" s="73">
        <v>1017</v>
      </c>
      <c r="X34" s="121">
        <f t="shared" si="2"/>
        <v>1028.243378674024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3.021523868625227</v>
      </c>
      <c r="AI34">
        <f t="shared" si="5"/>
        <v>2.997819321718321</v>
      </c>
      <c r="AJ34">
        <f t="shared" si="6"/>
        <v>2.9258193217183215</v>
      </c>
      <c r="AK34">
        <f t="shared" si="12"/>
        <v>-9.708111724264949</v>
      </c>
      <c r="AU34">
        <f t="shared" si="13"/>
        <v>10.609225472801867</v>
      </c>
    </row>
    <row r="35" spans="1:47" ht="12.75">
      <c r="A35" s="63">
        <v>27</v>
      </c>
      <c r="B35" s="64">
        <v>2</v>
      </c>
      <c r="C35" s="65">
        <v>1.4</v>
      </c>
      <c r="D35" s="65">
        <v>2.2</v>
      </c>
      <c r="E35" s="65">
        <v>-9.3</v>
      </c>
      <c r="F35" s="66">
        <f t="shared" si="0"/>
        <v>-3.5500000000000003</v>
      </c>
      <c r="G35" s="67">
        <f t="shared" si="7"/>
        <v>88.99379466998887</v>
      </c>
      <c r="H35" s="67">
        <f t="shared" si="1"/>
        <v>0.3805410099346958</v>
      </c>
      <c r="I35" s="68">
        <v>-10</v>
      </c>
      <c r="J35" s="66"/>
      <c r="K35" s="68"/>
      <c r="L35" s="65">
        <v>0</v>
      </c>
      <c r="M35" s="65">
        <v>1.3</v>
      </c>
      <c r="N35" s="65">
        <v>3.2</v>
      </c>
      <c r="O35" s="66">
        <v>5.3</v>
      </c>
      <c r="P35" s="69" t="s">
        <v>154</v>
      </c>
      <c r="Q35" s="70">
        <v>19</v>
      </c>
      <c r="R35" s="67">
        <v>0</v>
      </c>
      <c r="S35" s="67">
        <v>15</v>
      </c>
      <c r="T35" s="67">
        <v>8.6</v>
      </c>
      <c r="U35" s="67"/>
      <c r="V35" s="71">
        <v>8</v>
      </c>
      <c r="W35" s="64">
        <v>1004.6</v>
      </c>
      <c r="X35" s="121">
        <f t="shared" si="2"/>
        <v>1015.2473533521038</v>
      </c>
      <c r="Y35" s="127">
        <v>1</v>
      </c>
      <c r="Z35" s="134">
        <v>1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27</v>
      </c>
      <c r="AF35">
        <f t="shared" si="4"/>
        <v>0</v>
      </c>
      <c r="AH35">
        <f t="shared" si="11"/>
        <v>7.054516284028025</v>
      </c>
      <c r="AI35">
        <f t="shared" si="5"/>
        <v>6.757481736768829</v>
      </c>
      <c r="AJ35">
        <f t="shared" si="6"/>
        <v>6.278081736768829</v>
      </c>
      <c r="AK35">
        <f t="shared" si="12"/>
        <v>0.3805410099346958</v>
      </c>
      <c r="AU35">
        <f t="shared" si="13"/>
        <v>10.760006118097987</v>
      </c>
    </row>
    <row r="36" spans="1:47" ht="12.75">
      <c r="A36" s="72">
        <v>28</v>
      </c>
      <c r="B36" s="73">
        <v>2.2</v>
      </c>
      <c r="C36" s="74">
        <v>2.1</v>
      </c>
      <c r="D36" s="74">
        <v>4.5</v>
      </c>
      <c r="E36" s="74">
        <v>1.4</v>
      </c>
      <c r="F36" s="75">
        <f t="shared" si="0"/>
        <v>2.95</v>
      </c>
      <c r="G36" s="67">
        <f t="shared" si="7"/>
        <v>98.17172126536565</v>
      </c>
      <c r="H36" s="76">
        <f t="shared" si="1"/>
        <v>1.9418424081129566</v>
      </c>
      <c r="I36" s="77">
        <v>-0.1</v>
      </c>
      <c r="J36" s="75"/>
      <c r="K36" s="77"/>
      <c r="L36" s="74">
        <v>0.3</v>
      </c>
      <c r="M36" s="74">
        <v>1.3</v>
      </c>
      <c r="N36" s="74">
        <v>3.2</v>
      </c>
      <c r="O36" s="75">
        <v>5.1</v>
      </c>
      <c r="P36" s="78" t="s">
        <v>155</v>
      </c>
      <c r="Q36" s="79">
        <v>15</v>
      </c>
      <c r="R36" s="76">
        <v>0</v>
      </c>
      <c r="S36" s="76">
        <v>13</v>
      </c>
      <c r="T36" s="76">
        <v>0.6</v>
      </c>
      <c r="U36" s="76"/>
      <c r="V36" s="80">
        <v>8</v>
      </c>
      <c r="W36" s="73">
        <v>1001.3</v>
      </c>
      <c r="X36" s="121">
        <f t="shared" si="2"/>
        <v>1011.9046220799356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7.1560610769283075</v>
      </c>
      <c r="AI36">
        <f t="shared" si="5"/>
        <v>7.105128334021381</v>
      </c>
      <c r="AJ36">
        <f t="shared" si="6"/>
        <v>7.025228334021381</v>
      </c>
      <c r="AK36">
        <f t="shared" si="12"/>
        <v>1.9418424081129566</v>
      </c>
      <c r="AU36">
        <f t="shared" si="13"/>
        <v>11.02744579871137</v>
      </c>
    </row>
    <row r="37" spans="1:47" ht="12.75">
      <c r="A37" s="63">
        <v>29</v>
      </c>
      <c r="B37" s="64">
        <v>4.5</v>
      </c>
      <c r="C37" s="65">
        <v>4.5</v>
      </c>
      <c r="D37" s="65">
        <v>6.1</v>
      </c>
      <c r="E37" s="65">
        <v>2.2</v>
      </c>
      <c r="F37" s="66">
        <f t="shared" si="0"/>
        <v>4.15</v>
      </c>
      <c r="G37" s="67">
        <f t="shared" si="7"/>
        <v>100</v>
      </c>
      <c r="H37" s="67">
        <f t="shared" si="1"/>
        <v>4.500000000000001</v>
      </c>
      <c r="I37" s="68">
        <v>1</v>
      </c>
      <c r="J37" s="66"/>
      <c r="K37" s="68"/>
      <c r="L37" s="65">
        <v>1</v>
      </c>
      <c r="M37" s="65">
        <v>1.2</v>
      </c>
      <c r="N37" s="65">
        <v>3.1</v>
      </c>
      <c r="O37" s="66">
        <v>5.1</v>
      </c>
      <c r="P37" s="69" t="s">
        <v>158</v>
      </c>
      <c r="Q37" s="70">
        <v>7</v>
      </c>
      <c r="R37" s="67">
        <v>0</v>
      </c>
      <c r="S37" s="67">
        <v>9</v>
      </c>
      <c r="T37" s="67">
        <v>0.5</v>
      </c>
      <c r="U37" s="67"/>
      <c r="V37" s="71">
        <v>8</v>
      </c>
      <c r="W37" s="64">
        <v>1009.4</v>
      </c>
      <c r="X37" s="121">
        <f t="shared" si="2"/>
        <v>1020.0013082583682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8.420141382073544</v>
      </c>
      <c r="AI37">
        <f t="shared" si="5"/>
        <v>8.420141382073544</v>
      </c>
      <c r="AJ37">
        <f t="shared" si="6"/>
        <v>8.420141382073544</v>
      </c>
      <c r="AK37">
        <f t="shared" si="12"/>
        <v>4.500000000000001</v>
      </c>
      <c r="AU37">
        <f t="shared" si="13"/>
        <v>10.818583761686796</v>
      </c>
    </row>
    <row r="38" spans="1:47" ht="12.75">
      <c r="A38" s="72">
        <v>30</v>
      </c>
      <c r="B38" s="73">
        <v>3.9</v>
      </c>
      <c r="C38" s="74">
        <v>3.9</v>
      </c>
      <c r="D38" s="74">
        <v>5.1</v>
      </c>
      <c r="E38" s="74">
        <v>3.8</v>
      </c>
      <c r="F38" s="75">
        <f t="shared" si="0"/>
        <v>4.449999999999999</v>
      </c>
      <c r="G38" s="67">
        <f t="shared" si="7"/>
        <v>100</v>
      </c>
      <c r="H38" s="76">
        <f t="shared" si="1"/>
        <v>3.9000000000000004</v>
      </c>
      <c r="I38" s="77">
        <v>2.6</v>
      </c>
      <c r="J38" s="75"/>
      <c r="K38" s="77"/>
      <c r="L38" s="74">
        <v>3.3</v>
      </c>
      <c r="M38" s="74">
        <v>2.7</v>
      </c>
      <c r="N38" s="74">
        <v>3.4</v>
      </c>
      <c r="O38" s="75">
        <v>5.1</v>
      </c>
      <c r="P38" s="78" t="s">
        <v>109</v>
      </c>
      <c r="Q38" s="79">
        <v>10</v>
      </c>
      <c r="R38" s="76">
        <v>0</v>
      </c>
      <c r="S38" s="76">
        <v>11</v>
      </c>
      <c r="T38" s="76">
        <v>0.1</v>
      </c>
      <c r="U38" s="76"/>
      <c r="V38" s="80">
        <v>8</v>
      </c>
      <c r="W38" s="73">
        <v>1015.8</v>
      </c>
      <c r="X38" s="121">
        <f t="shared" si="2"/>
        <v>1026.4917711710357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8.072706165126084</v>
      </c>
      <c r="AI38">
        <f t="shared" si="5"/>
        <v>8.072706165126084</v>
      </c>
      <c r="AJ38">
        <f t="shared" si="6"/>
        <v>8.072706165126084</v>
      </c>
      <c r="AK38">
        <f t="shared" si="12"/>
        <v>3.9000000000000004</v>
      </c>
      <c r="AU38">
        <f t="shared" si="13"/>
        <v>10.721406868449693</v>
      </c>
    </row>
    <row r="39" spans="1:47" ht="12.75">
      <c r="A39" s="63">
        <v>31</v>
      </c>
      <c r="B39" s="64">
        <v>3.3</v>
      </c>
      <c r="C39" s="65">
        <v>3.2</v>
      </c>
      <c r="D39" s="65">
        <v>4.6</v>
      </c>
      <c r="E39" s="65">
        <v>3.1</v>
      </c>
      <c r="F39" s="66">
        <f t="shared" si="0"/>
        <v>3.8499999999999996</v>
      </c>
      <c r="G39" s="67">
        <f t="shared" si="7"/>
        <v>98.2621159024676</v>
      </c>
      <c r="H39" s="67">
        <f t="shared" si="1"/>
        <v>3.0524645284900807</v>
      </c>
      <c r="I39" s="68">
        <v>2.5</v>
      </c>
      <c r="J39" s="66"/>
      <c r="K39" s="68"/>
      <c r="L39" s="65">
        <v>3.7</v>
      </c>
      <c r="M39" s="65">
        <v>3.5</v>
      </c>
      <c r="N39" s="65">
        <v>4</v>
      </c>
      <c r="O39" s="66">
        <v>5.1</v>
      </c>
      <c r="P39" s="69" t="s">
        <v>109</v>
      </c>
      <c r="Q39" s="70">
        <v>9</v>
      </c>
      <c r="R39" s="67">
        <v>0</v>
      </c>
      <c r="S39" s="67">
        <v>12</v>
      </c>
      <c r="T39" s="67">
        <v>0</v>
      </c>
      <c r="U39" s="67"/>
      <c r="V39" s="71">
        <v>8</v>
      </c>
      <c r="W39" s="64">
        <v>1017.4</v>
      </c>
      <c r="X39" s="121">
        <f t="shared" si="2"/>
        <v>1028.1319965984314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7.73799195307041</v>
      </c>
      <c r="AI39">
        <f t="shared" si="5"/>
        <v>7.683414621449662</v>
      </c>
      <c r="AJ39">
        <f t="shared" si="6"/>
        <v>7.603514621449663</v>
      </c>
      <c r="AK39">
        <f t="shared" si="12"/>
        <v>3.0524645284900807</v>
      </c>
      <c r="AU39">
        <f t="shared" si="13"/>
        <v>10.749693790649188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10.973676835869036</v>
      </c>
    </row>
    <row r="41" spans="1:47" ht="13.5" thickBot="1">
      <c r="A41" s="113" t="s">
        <v>19</v>
      </c>
      <c r="B41" s="114">
        <f>SUM(B9:B39)</f>
        <v>-51.50000000000001</v>
      </c>
      <c r="C41" s="115">
        <f aca="true" t="shared" si="14" ref="C41:V41">SUM(C9:C39)</f>
        <v>-58.1</v>
      </c>
      <c r="D41" s="115">
        <f t="shared" si="14"/>
        <v>52.5</v>
      </c>
      <c r="E41" s="115">
        <f t="shared" si="14"/>
        <v>-143.70000000000002</v>
      </c>
      <c r="F41" s="116">
        <f t="shared" si="14"/>
        <v>-45.6</v>
      </c>
      <c r="G41" s="117">
        <f t="shared" si="14"/>
        <v>2962.0811288735995</v>
      </c>
      <c r="H41" s="117">
        <f>SUM(H9:H39)</f>
        <v>-70.81337353379192</v>
      </c>
      <c r="I41" s="118">
        <f t="shared" si="14"/>
        <v>-211.5</v>
      </c>
      <c r="J41" s="116">
        <f t="shared" si="14"/>
        <v>0</v>
      </c>
      <c r="K41" s="118">
        <f t="shared" si="14"/>
        <v>0</v>
      </c>
      <c r="L41" s="115">
        <f t="shared" si="14"/>
        <v>43.99999999999999</v>
      </c>
      <c r="M41" s="115">
        <f t="shared" si="14"/>
        <v>77.4</v>
      </c>
      <c r="N41" s="115">
        <f t="shared" si="14"/>
        <v>135.29999999999998</v>
      </c>
      <c r="O41" s="116">
        <f t="shared" si="14"/>
        <v>195.39999999999998</v>
      </c>
      <c r="P41" s="114"/>
      <c r="Q41" s="119">
        <f t="shared" si="14"/>
        <v>455</v>
      </c>
      <c r="R41" s="117">
        <f t="shared" si="14"/>
        <v>26.599999999999998</v>
      </c>
      <c r="S41" s="117"/>
      <c r="T41" s="117">
        <f>SUM(T9:T39)</f>
        <v>26.6</v>
      </c>
      <c r="U41" s="139"/>
      <c r="V41" s="119">
        <f t="shared" si="14"/>
        <v>202</v>
      </c>
      <c r="W41" s="117">
        <f>SUM(W9:W39)</f>
        <v>31164.10000000001</v>
      </c>
      <c r="X41" s="123">
        <f>SUM(X9:X39)</f>
        <v>31498.962090513134</v>
      </c>
      <c r="Y41" s="117">
        <f>SUM(Y9:Y39)</f>
        <v>1</v>
      </c>
      <c r="Z41" s="123">
        <f>SUM(Z9:Z39)</f>
        <v>10</v>
      </c>
      <c r="AA41" s="138">
        <f>SUM(AA9:AA39)</f>
        <v>0</v>
      </c>
      <c r="AB41">
        <f>MAX(AB9:AB39)</f>
        <v>11</v>
      </c>
      <c r="AC41">
        <f>MAX(AC9:AC39)</f>
        <v>25</v>
      </c>
      <c r="AD41">
        <f>MAX(AD9:AD39)</f>
        <v>3</v>
      </c>
      <c r="AE41">
        <f>MAX(AE9:AE39)</f>
        <v>27</v>
      </c>
      <c r="AF41">
        <f>MAX(AF9:AF39)</f>
        <v>25</v>
      </c>
      <c r="AU41">
        <f t="shared" si="13"/>
        <v>11.251962717767581</v>
      </c>
    </row>
    <row r="42" spans="1:47" ht="12.75">
      <c r="A42" s="72" t="s">
        <v>20</v>
      </c>
      <c r="B42" s="73">
        <f>AVERAGE(B9:B39)</f>
        <v>-1.6612903225806455</v>
      </c>
      <c r="C42" s="74">
        <f aca="true" t="shared" si="15" ref="C42:V42">AVERAGE(C9:C39)</f>
        <v>-1.8741935483870968</v>
      </c>
      <c r="D42" s="74">
        <f t="shared" si="15"/>
        <v>1.6935483870967742</v>
      </c>
      <c r="E42" s="74">
        <f t="shared" si="15"/>
        <v>-4.635483870967742</v>
      </c>
      <c r="F42" s="75">
        <f t="shared" si="15"/>
        <v>-1.4709677419354839</v>
      </c>
      <c r="G42" s="76">
        <f t="shared" si="15"/>
        <v>95.55100415721289</v>
      </c>
      <c r="H42" s="76">
        <f>AVERAGE(H9:H39)</f>
        <v>-2.284302372057804</v>
      </c>
      <c r="I42" s="77">
        <f t="shared" si="15"/>
        <v>-6.82258064516129</v>
      </c>
      <c r="J42" s="75" t="e">
        <f t="shared" si="15"/>
        <v>#DIV/0!</v>
      </c>
      <c r="K42" s="77" t="e">
        <f t="shared" si="15"/>
        <v>#DIV/0!</v>
      </c>
      <c r="L42" s="74">
        <f t="shared" si="15"/>
        <v>1.4193548387096773</v>
      </c>
      <c r="M42" s="74">
        <f t="shared" si="15"/>
        <v>2.4967741935483874</v>
      </c>
      <c r="N42" s="74">
        <f t="shared" si="15"/>
        <v>4.364516129032258</v>
      </c>
      <c r="O42" s="75">
        <f t="shared" si="15"/>
        <v>6.3032258064516125</v>
      </c>
      <c r="P42" s="73"/>
      <c r="Q42" s="75">
        <f t="shared" si="15"/>
        <v>14.67741935483871</v>
      </c>
      <c r="R42" s="76">
        <f t="shared" si="15"/>
        <v>0.8580645161290322</v>
      </c>
      <c r="S42" s="76"/>
      <c r="T42" s="76">
        <f>AVERAGE(T9:T39)</f>
        <v>0.9500000000000001</v>
      </c>
      <c r="U42" s="76"/>
      <c r="V42" s="76">
        <f t="shared" si="15"/>
        <v>6.516129032258065</v>
      </c>
      <c r="W42" s="76">
        <f>AVERAGE(W9:W39)</f>
        <v>1005.2935483870971</v>
      </c>
      <c r="X42" s="124">
        <f>AVERAGE(X9:X39)</f>
        <v>1016.0955513068753</v>
      </c>
      <c r="Y42" s="127"/>
      <c r="Z42" s="134"/>
      <c r="AA42" s="130"/>
      <c r="AU42">
        <f t="shared" si="13"/>
        <v>11.243378674023996</v>
      </c>
    </row>
    <row r="43" spans="1:47" ht="12.75">
      <c r="A43" s="72" t="s">
        <v>21</v>
      </c>
      <c r="B43" s="73">
        <f>MAX(B9:B39)</f>
        <v>7</v>
      </c>
      <c r="C43" s="74">
        <f aca="true" t="shared" si="16" ref="C43:V43">MAX(C9:C39)</f>
        <v>6.1</v>
      </c>
      <c r="D43" s="74">
        <f t="shared" si="16"/>
        <v>7.9</v>
      </c>
      <c r="E43" s="74">
        <f t="shared" si="16"/>
        <v>5</v>
      </c>
      <c r="F43" s="75">
        <f t="shared" si="16"/>
        <v>6.45</v>
      </c>
      <c r="G43" s="76">
        <f t="shared" si="16"/>
        <v>100</v>
      </c>
      <c r="H43" s="76">
        <f>MAX(H9:H39)</f>
        <v>5.573702628484328</v>
      </c>
      <c r="I43" s="77">
        <f t="shared" si="16"/>
        <v>3.6</v>
      </c>
      <c r="J43" s="75">
        <f t="shared" si="16"/>
        <v>0</v>
      </c>
      <c r="K43" s="77">
        <f t="shared" si="16"/>
        <v>0</v>
      </c>
      <c r="L43" s="74">
        <f t="shared" si="16"/>
        <v>5</v>
      </c>
      <c r="M43" s="74">
        <f t="shared" si="16"/>
        <v>4.9</v>
      </c>
      <c r="N43" s="74">
        <f t="shared" si="16"/>
        <v>5.5</v>
      </c>
      <c r="O43" s="75">
        <f t="shared" si="16"/>
        <v>7.6</v>
      </c>
      <c r="P43" s="73"/>
      <c r="Q43" s="70">
        <f t="shared" si="16"/>
        <v>29</v>
      </c>
      <c r="R43" s="76">
        <f t="shared" si="16"/>
        <v>4</v>
      </c>
      <c r="S43" s="76"/>
      <c r="T43" s="76">
        <f>MAX(T9:T39)</f>
        <v>8.6</v>
      </c>
      <c r="U43" s="140"/>
      <c r="V43" s="70">
        <f t="shared" si="16"/>
        <v>8</v>
      </c>
      <c r="W43" s="76">
        <f>MAX(W9:W39)</f>
        <v>1027.7</v>
      </c>
      <c r="X43" s="124">
        <f>MAX(X9:X39)</f>
        <v>1038.568334714637</v>
      </c>
      <c r="Y43" s="127"/>
      <c r="Z43" s="134"/>
      <c r="AA43" s="127"/>
      <c r="AU43">
        <f t="shared" si="13"/>
        <v>10.647353352103831</v>
      </c>
    </row>
    <row r="44" spans="1:47" ht="13.5" thickBot="1">
      <c r="A44" s="81" t="s">
        <v>22</v>
      </c>
      <c r="B44" s="82">
        <f>MIN(B9:B39)</f>
        <v>-11</v>
      </c>
      <c r="C44" s="83">
        <f aca="true" t="shared" si="17" ref="C44:V44">MIN(C9:C39)</f>
        <v>-11.2</v>
      </c>
      <c r="D44" s="83">
        <f t="shared" si="17"/>
        <v>-5.5</v>
      </c>
      <c r="E44" s="83">
        <f t="shared" si="17"/>
        <v>-11.9</v>
      </c>
      <c r="F44" s="84">
        <f t="shared" si="17"/>
        <v>-7.050000000000001</v>
      </c>
      <c r="G44" s="85">
        <f t="shared" si="17"/>
        <v>86.80710413571367</v>
      </c>
      <c r="H44" s="85">
        <f>MIN(H9:H39)</f>
        <v>-11.910012536905391</v>
      </c>
      <c r="I44" s="86">
        <f t="shared" si="17"/>
        <v>-15.9</v>
      </c>
      <c r="J44" s="84">
        <f t="shared" si="17"/>
        <v>0</v>
      </c>
      <c r="K44" s="86">
        <f t="shared" si="17"/>
        <v>0</v>
      </c>
      <c r="L44" s="83">
        <f t="shared" si="17"/>
        <v>-1</v>
      </c>
      <c r="M44" s="83">
        <f t="shared" si="17"/>
        <v>1.2</v>
      </c>
      <c r="N44" s="83">
        <f t="shared" si="17"/>
        <v>3.1</v>
      </c>
      <c r="O44" s="84">
        <f t="shared" si="17"/>
        <v>5.1</v>
      </c>
      <c r="P44" s="82"/>
      <c r="Q44" s="120">
        <f t="shared" si="17"/>
        <v>0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982.7</v>
      </c>
      <c r="X44" s="125">
        <f>MIN(X9:X39)</f>
        <v>993.3092254728019</v>
      </c>
      <c r="Y44" s="128"/>
      <c r="Z44" s="136"/>
      <c r="AA44" s="128"/>
      <c r="AU44">
        <f t="shared" si="13"/>
        <v>10.604622079935702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10.601308258368276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10.691771171035715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10.731996598431552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14</v>
      </c>
      <c r="C61">
        <f>DCOUNTA(T8:T38,1,C59:C60)</f>
        <v>11</v>
      </c>
      <c r="D61">
        <f>DCOUNTA(T8:T38,1,D59:D60)</f>
        <v>5</v>
      </c>
      <c r="F61">
        <f>DCOUNTA(T8:T38,1,F59:F60)</f>
        <v>3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11</v>
      </c>
      <c r="C64">
        <f>(C61-F61)</f>
        <v>8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workbookViewId="0" topLeftCell="A5">
      <selection activeCell="O22" sqref="O22:O23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1.6935483870967742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-4.635483870967742</v>
      </c>
      <c r="D8" s="5">
        <v>-5.8</v>
      </c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-1.4709677419354839</v>
      </c>
      <c r="D9" s="3"/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O9" t="s">
        <v>106</v>
      </c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7.9</v>
      </c>
      <c r="C10" s="5" t="s">
        <v>32</v>
      </c>
      <c r="D10" s="5">
        <f>Data1!$AB$41</f>
        <v>11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O10" t="s">
        <v>106</v>
      </c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-11.9</v>
      </c>
      <c r="C11" s="5" t="s">
        <v>32</v>
      </c>
      <c r="D11" s="24">
        <f>Data1!$AC$41</f>
        <v>25</v>
      </c>
      <c r="E11" s="3"/>
      <c r="F11" s="40">
        <v>3</v>
      </c>
      <c r="G11" s="93" t="s">
        <v>110</v>
      </c>
      <c r="H11" s="87"/>
      <c r="I11" s="87"/>
      <c r="J11" s="87"/>
      <c r="K11" s="87"/>
      <c r="L11" s="87"/>
      <c r="M11" s="88"/>
      <c r="N11" s="94"/>
      <c r="O11" t="s">
        <v>59</v>
      </c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-15.9</v>
      </c>
      <c r="C12" s="5" t="s">
        <v>32</v>
      </c>
      <c r="D12" s="24">
        <f>Data1!$AD$41</f>
        <v>3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O12" t="s">
        <v>113</v>
      </c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6.3032258064516125</v>
      </c>
      <c r="C13" s="5"/>
      <c r="D13" s="24"/>
      <c r="E13" s="3"/>
      <c r="F13" s="40">
        <v>5</v>
      </c>
      <c r="G13" s="93" t="s">
        <v>114</v>
      </c>
      <c r="H13" s="87"/>
      <c r="I13" s="87"/>
      <c r="J13" s="87"/>
      <c r="K13" s="87"/>
      <c r="L13" s="87"/>
      <c r="M13" s="88"/>
      <c r="N13" s="94"/>
      <c r="O13" t="s">
        <v>106</v>
      </c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115</v>
      </c>
      <c r="H14" s="87"/>
      <c r="I14" s="87"/>
      <c r="J14" s="87"/>
      <c r="K14" s="87"/>
      <c r="L14" s="87"/>
      <c r="M14" s="88"/>
      <c r="N14" s="94"/>
      <c r="O14" t="s">
        <v>121</v>
      </c>
      <c r="P14" t="s">
        <v>169</v>
      </c>
      <c r="X14" s="2"/>
      <c r="Y14" s="2"/>
      <c r="Z14" s="2"/>
      <c r="AA14" s="2"/>
      <c r="AB14" s="2"/>
    </row>
    <row r="15" spans="1:15" ht="12.75">
      <c r="A15" s="26"/>
      <c r="B15" s="3"/>
      <c r="C15" s="22"/>
      <c r="D15" s="3"/>
      <c r="E15" s="3"/>
      <c r="F15" s="40">
        <v>7</v>
      </c>
      <c r="G15" s="93" t="s">
        <v>119</v>
      </c>
      <c r="H15" s="87"/>
      <c r="I15" s="87"/>
      <c r="J15" s="87"/>
      <c r="K15" s="87"/>
      <c r="L15" s="87"/>
      <c r="M15" s="88"/>
      <c r="N15" s="94"/>
      <c r="O15" t="s">
        <v>121</v>
      </c>
    </row>
    <row r="16" spans="1:15" ht="12.75">
      <c r="A16" s="27"/>
      <c r="B16" s="3"/>
      <c r="C16" s="5"/>
      <c r="D16" s="5" t="s">
        <v>36</v>
      </c>
      <c r="E16" s="3"/>
      <c r="F16" s="40">
        <v>8</v>
      </c>
      <c r="G16" s="93" t="s">
        <v>120</v>
      </c>
      <c r="H16" s="87"/>
      <c r="I16" s="87"/>
      <c r="J16" s="87"/>
      <c r="K16" s="87"/>
      <c r="L16" s="87"/>
      <c r="M16" s="88"/>
      <c r="N16" s="94"/>
      <c r="O16" t="s">
        <v>121</v>
      </c>
    </row>
    <row r="17" spans="1:15" ht="12.75">
      <c r="A17" s="26" t="s">
        <v>37</v>
      </c>
      <c r="B17" s="3" t="s">
        <v>38</v>
      </c>
      <c r="C17" s="21">
        <f>Data1!$T$41</f>
        <v>26.6</v>
      </c>
      <c r="D17" s="5">
        <v>37</v>
      </c>
      <c r="E17" s="3"/>
      <c r="F17" s="40">
        <v>9</v>
      </c>
      <c r="G17" s="93" t="s">
        <v>125</v>
      </c>
      <c r="H17" s="87"/>
      <c r="I17" s="87"/>
      <c r="J17" s="87"/>
      <c r="K17" s="87"/>
      <c r="L17" s="87"/>
      <c r="M17" s="88"/>
      <c r="N17" s="94"/>
      <c r="O17" t="s">
        <v>121</v>
      </c>
    </row>
    <row r="18" spans="1:15" ht="12.75">
      <c r="A18" s="27" t="s">
        <v>39</v>
      </c>
      <c r="B18" s="3"/>
      <c r="C18" s="5">
        <f>Data1!$B$64</f>
        <v>11</v>
      </c>
      <c r="D18" s="5"/>
      <c r="E18" s="3"/>
      <c r="F18" s="40">
        <v>10</v>
      </c>
      <c r="G18" s="93" t="s">
        <v>124</v>
      </c>
      <c r="H18" s="87"/>
      <c r="I18" s="87"/>
      <c r="J18" s="87"/>
      <c r="K18" s="87"/>
      <c r="L18" s="87"/>
      <c r="M18" s="88"/>
      <c r="N18" s="94"/>
      <c r="O18" t="s">
        <v>126</v>
      </c>
    </row>
    <row r="19" spans="1:14" ht="12.75">
      <c r="A19" s="27" t="s">
        <v>40</v>
      </c>
      <c r="B19" s="3"/>
      <c r="C19" s="5">
        <f>Data1!$C$64</f>
        <v>8</v>
      </c>
      <c r="D19" s="5"/>
      <c r="E19" s="3"/>
      <c r="F19" s="40">
        <v>11</v>
      </c>
      <c r="G19" s="93" t="s">
        <v>128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129</v>
      </c>
      <c r="H20" s="87"/>
      <c r="I20" s="87"/>
      <c r="J20" s="87"/>
      <c r="K20" s="87"/>
      <c r="L20" s="87"/>
      <c r="M20" s="88"/>
      <c r="N20" s="94"/>
    </row>
    <row r="21" spans="1:16" ht="12.75">
      <c r="A21" s="27" t="s">
        <v>41</v>
      </c>
      <c r="B21" s="3" t="s">
        <v>42</v>
      </c>
      <c r="C21" s="5">
        <f>Data1!$T$43</f>
        <v>8.6</v>
      </c>
      <c r="D21" s="5"/>
      <c r="E21" s="3"/>
      <c r="F21" s="40">
        <v>13</v>
      </c>
      <c r="G21" s="93" t="s">
        <v>130</v>
      </c>
      <c r="H21" s="87"/>
      <c r="I21" s="87"/>
      <c r="J21" s="87"/>
      <c r="K21" s="87"/>
      <c r="L21" s="87"/>
      <c r="M21" s="88"/>
      <c r="N21" s="94"/>
      <c r="P21" t="s">
        <v>169</v>
      </c>
    </row>
    <row r="22" spans="1:14" ht="12.75">
      <c r="A22" s="27" t="s">
        <v>43</v>
      </c>
      <c r="B22" s="3"/>
      <c r="C22" s="24">
        <f>Data1!$AE$41</f>
        <v>27</v>
      </c>
      <c r="D22" s="5"/>
      <c r="E22" s="3"/>
      <c r="F22" s="40">
        <v>14</v>
      </c>
      <c r="G22" s="93" t="s">
        <v>132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136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4</v>
      </c>
      <c r="D25" s="5" t="s">
        <v>46</v>
      </c>
      <c r="E25" s="5">
        <f>Data1!$AF$41</f>
        <v>25</v>
      </c>
      <c r="F25" s="40">
        <v>17</v>
      </c>
      <c r="G25" s="93" t="s">
        <v>137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26.599999999999998</v>
      </c>
      <c r="D26" s="5" t="s">
        <v>46</v>
      </c>
      <c r="E26" s="3"/>
      <c r="F26" s="40">
        <v>18</v>
      </c>
      <c r="G26" s="93" t="s">
        <v>140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141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144</v>
      </c>
      <c r="H29" s="87"/>
      <c r="I29" s="87"/>
      <c r="J29" s="87"/>
      <c r="K29" s="87"/>
      <c r="L29" s="87"/>
      <c r="M29" s="88"/>
      <c r="N29" s="94"/>
    </row>
    <row r="30" spans="1:15" ht="12.75">
      <c r="A30" s="27" t="s">
        <v>94</v>
      </c>
      <c r="B30" s="3"/>
      <c r="C30" s="5">
        <f>Data1!$Q$43</f>
        <v>29</v>
      </c>
      <c r="D30" s="5"/>
      <c r="E30" s="5"/>
      <c r="F30" s="40">
        <v>22</v>
      </c>
      <c r="G30" s="93" t="s">
        <v>145</v>
      </c>
      <c r="H30" s="87"/>
      <c r="I30" s="87"/>
      <c r="J30" s="87"/>
      <c r="K30" s="87"/>
      <c r="L30" s="87"/>
      <c r="M30" s="88"/>
      <c r="N30" s="94"/>
      <c r="O30" t="s">
        <v>96</v>
      </c>
    </row>
    <row r="31" spans="1:15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146</v>
      </c>
      <c r="H31" s="87"/>
      <c r="I31" s="87"/>
      <c r="J31" s="87"/>
      <c r="K31" s="87"/>
      <c r="L31" s="87"/>
      <c r="M31" s="88"/>
      <c r="N31" s="94"/>
      <c r="O31" t="s">
        <v>96</v>
      </c>
    </row>
    <row r="32" spans="1:15" ht="12.75">
      <c r="A32" s="27"/>
      <c r="B32" s="3"/>
      <c r="C32" s="5"/>
      <c r="D32" s="5"/>
      <c r="E32" s="24"/>
      <c r="F32" s="40">
        <v>24</v>
      </c>
      <c r="G32" s="93" t="s">
        <v>147</v>
      </c>
      <c r="H32" s="87"/>
      <c r="I32" s="87"/>
      <c r="J32" s="87"/>
      <c r="K32" s="87"/>
      <c r="L32" s="87"/>
      <c r="M32" s="88"/>
      <c r="N32" s="94"/>
      <c r="O32" t="s">
        <v>148</v>
      </c>
    </row>
    <row r="33" spans="1:15" ht="12.75">
      <c r="A33" s="26" t="s">
        <v>51</v>
      </c>
      <c r="B33" s="3"/>
      <c r="C33" s="5"/>
      <c r="D33" s="3"/>
      <c r="E33" s="3"/>
      <c r="F33" s="40">
        <v>25</v>
      </c>
      <c r="G33" s="93" t="s">
        <v>151</v>
      </c>
      <c r="H33" s="87"/>
      <c r="I33" s="87"/>
      <c r="J33" s="87"/>
      <c r="K33" s="87"/>
      <c r="L33" s="87"/>
      <c r="M33" s="88"/>
      <c r="N33" s="94"/>
      <c r="O33" t="s">
        <v>148</v>
      </c>
    </row>
    <row r="34" spans="1:15" ht="12.75">
      <c r="A34" s="27" t="s">
        <v>52</v>
      </c>
      <c r="B34" s="3"/>
      <c r="C34" s="5">
        <f>Data1!$Z$41</f>
        <v>10</v>
      </c>
      <c r="D34" s="3"/>
      <c r="E34" s="3"/>
      <c r="F34" s="40">
        <v>26</v>
      </c>
      <c r="G34" s="93" t="s">
        <v>152</v>
      </c>
      <c r="H34" s="87"/>
      <c r="I34" s="87"/>
      <c r="J34" s="87"/>
      <c r="K34" s="87"/>
      <c r="L34" s="87"/>
      <c r="M34" s="88"/>
      <c r="N34" s="94"/>
      <c r="O34" t="s">
        <v>148</v>
      </c>
    </row>
    <row r="35" spans="1:15" ht="12.75">
      <c r="A35" s="27" t="s">
        <v>53</v>
      </c>
      <c r="B35" s="3"/>
      <c r="C35" s="5">
        <v>16</v>
      </c>
      <c r="D35" s="3"/>
      <c r="E35" s="3"/>
      <c r="F35" s="40">
        <v>27</v>
      </c>
      <c r="G35" s="93" t="s">
        <v>156</v>
      </c>
      <c r="H35" s="87"/>
      <c r="I35" s="87"/>
      <c r="J35" s="87"/>
      <c r="K35" s="87"/>
      <c r="L35" s="87"/>
      <c r="M35" s="88"/>
      <c r="N35" s="94"/>
      <c r="O35" t="s">
        <v>157</v>
      </c>
    </row>
    <row r="36" spans="1:14" ht="12.75">
      <c r="A36" s="27" t="s">
        <v>54</v>
      </c>
      <c r="B36" s="3"/>
      <c r="C36" s="24">
        <v>10</v>
      </c>
      <c r="D36" s="5"/>
      <c r="E36" s="3"/>
      <c r="F36" s="40">
        <v>28</v>
      </c>
      <c r="G36" s="93" t="s">
        <v>159</v>
      </c>
      <c r="H36" s="87"/>
      <c r="I36" s="87"/>
      <c r="J36" s="87"/>
      <c r="K36" s="87"/>
      <c r="L36" s="87"/>
      <c r="M36" s="88"/>
      <c r="N36" s="94"/>
    </row>
    <row r="37" spans="1:16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160</v>
      </c>
      <c r="H37" s="87"/>
      <c r="I37" s="87"/>
      <c r="J37" s="87"/>
      <c r="K37" s="87"/>
      <c r="L37" s="87"/>
      <c r="M37" s="88"/>
      <c r="N37" s="94"/>
      <c r="P37" t="s">
        <v>169</v>
      </c>
    </row>
    <row r="38" spans="1:16" ht="12.75">
      <c r="A38" s="27" t="s">
        <v>55</v>
      </c>
      <c r="B38" s="3"/>
      <c r="C38" s="5">
        <v>5</v>
      </c>
      <c r="D38" s="5"/>
      <c r="E38" s="3"/>
      <c r="F38" s="40">
        <v>30</v>
      </c>
      <c r="G38" s="93" t="s">
        <v>161</v>
      </c>
      <c r="H38" s="87"/>
      <c r="I38" s="87"/>
      <c r="J38" s="87"/>
      <c r="K38" s="87"/>
      <c r="L38" s="87"/>
      <c r="M38" s="88"/>
      <c r="N38" s="94"/>
      <c r="P38" t="s">
        <v>169</v>
      </c>
    </row>
    <row r="39" spans="1:16" ht="13.5" thickBot="1">
      <c r="A39" s="27" t="s">
        <v>23</v>
      </c>
      <c r="B39" s="3"/>
      <c r="C39" s="5">
        <f>Data1!$AN$9</f>
        <v>24</v>
      </c>
      <c r="D39" s="5"/>
      <c r="E39" s="3"/>
      <c r="F39" s="40">
        <v>31</v>
      </c>
      <c r="G39" s="95" t="s">
        <v>168</v>
      </c>
      <c r="H39" s="96"/>
      <c r="I39" s="96"/>
      <c r="J39" s="96"/>
      <c r="K39" s="96"/>
      <c r="L39" s="96"/>
      <c r="M39" s="97"/>
      <c r="N39" s="98"/>
      <c r="P39" t="s">
        <v>169</v>
      </c>
    </row>
    <row r="40" spans="1:14" ht="12.75">
      <c r="A40" s="27" t="s">
        <v>25</v>
      </c>
      <c r="B40" s="3"/>
      <c r="C40" s="5">
        <f>Data1!$AO$9</f>
        <v>26</v>
      </c>
      <c r="D40" s="5"/>
      <c r="E40" s="3"/>
      <c r="F40" s="5"/>
      <c r="G40" s="35" t="s">
        <v>116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1</v>
      </c>
      <c r="D41" s="5"/>
      <c r="E41" s="3"/>
      <c r="F41" s="5"/>
      <c r="G41" s="3" t="s">
        <v>117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153</v>
      </c>
      <c r="H42" s="23"/>
      <c r="I42" s="23"/>
      <c r="J42" s="23"/>
      <c r="K42" s="23"/>
      <c r="L42" s="23"/>
      <c r="M42" s="3"/>
      <c r="N42" s="17"/>
    </row>
    <row r="43" spans="1:14" ht="12.75">
      <c r="A43" s="26" t="s">
        <v>162</v>
      </c>
      <c r="B43" s="155" t="s">
        <v>163</v>
      </c>
      <c r="C43" s="155"/>
      <c r="D43" s="156"/>
      <c r="E43" s="155"/>
      <c r="F43" s="155"/>
      <c r="G43" s="155"/>
      <c r="H43" s="157"/>
      <c r="I43" s="157"/>
      <c r="J43" s="157"/>
      <c r="K43" s="157"/>
      <c r="L43" s="157"/>
      <c r="M43" s="155"/>
      <c r="N43" s="158"/>
    </row>
    <row r="44" spans="1:14" ht="12.75">
      <c r="A44" s="27"/>
      <c r="B44" s="155" t="s">
        <v>164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8"/>
    </row>
    <row r="45" spans="1:14" ht="12.75">
      <c r="A45" s="27"/>
      <c r="B45" s="155" t="s">
        <v>165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8"/>
    </row>
    <row r="46" spans="1:14" ht="12.75">
      <c r="A46" s="27"/>
      <c r="B46" s="155" t="s">
        <v>166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8"/>
    </row>
    <row r="47" spans="1:14" ht="13.5" thickBot="1">
      <c r="A47" s="29"/>
      <c r="B47" s="159" t="s">
        <v>167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60"/>
    </row>
    <row r="48" spans="2:3" ht="12.75">
      <c r="B48" s="162" t="s">
        <v>171</v>
      </c>
      <c r="C48" s="163"/>
    </row>
    <row r="49" ht="12.75">
      <c r="B49" s="161" t="s">
        <v>170</v>
      </c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2011-01-02T10:52:01Z</dcterms:modified>
  <cp:category/>
  <cp:version/>
  <cp:contentType/>
  <cp:contentStatus/>
</cp:coreProperties>
</file>