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'Data1'!$A$1:$Z$46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<sst xmlns="http://schemas.openxmlformats.org/spreadsheetml/2006/main" count="149" uniqueCount="113">
  <si>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</si>
  <si>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</si>
  <si>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</si>
  <si>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</si>
  <si>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</si>
  <si>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</si>
  <si>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</si>
  <si>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Visib.</t>
  </si>
  <si>
    <t>Month</t>
  </si>
  <si>
    <t>0900 (GMT)</t>
  </si>
  <si>
    <t>cm depth.</t>
  </si>
  <si>
    <t>direct</t>
  </si>
  <si>
    <t>hr</t>
  </si>
  <si>
    <t>0900</t>
  </si>
  <si>
    <t>Max</t>
  </si>
  <si>
    <t>Min</t>
  </si>
  <si>
    <t>Dry</t>
  </si>
  <si>
    <t>Wet</t>
  </si>
  <si>
    <t>Grass</t>
  </si>
  <si>
    <t>Conc</t>
  </si>
  <si>
    <t>mm</t>
  </si>
  <si>
    <t>m/km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</si>
  <si>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</si>
  <si>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</si>
  <si>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</si>
  <si>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</si>
  <si>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</si>
  <si>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</si>
  <si>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</si>
  <si>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</si>
  <si>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</si>
  <si>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</si>
  <si>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</si>
  <si>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</si>
  <si>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</si>
  <si>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</si>
  <si>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</si>
  <si>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</si>
  <si>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</si>
  <si>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</si>
  <si>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</si>
  <si>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</si>
  <si>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</si>
  <si>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</si>
  <si>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</si>
  <si>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</si>
  <si>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</si>
  <si>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</si>
  <si>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</si>
  <si>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</si>
  <si>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</si>
  <si>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</si>
  <si>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</si>
  <si>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</si>
  <si>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</si>
  <si>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</si>
  <si>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</si>
  <si>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</si>
  <si>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</si>
  <si>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</si>
  <si>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</si>
  <si>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</si>
  <si>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</si>
  <si>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20cm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</si>
  <si>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</si>
  <si>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</si>
  <si>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</si>
  <si>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</si>
  <si>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</si>
  <si>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</si>
  <si>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</si>
  <si>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</si>
  <si>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</si>
  <si>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</si>
  <si>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</si>
  <si>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</si>
  <si>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</si>
  <si>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</si>
  <si>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</si>
  <si>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</si>
  <si>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</si>
  <si>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</si>
  <si>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</si>
  <si>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</si>
  <si>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</si>
  <si>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</si>
  <si>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</si>
  <si>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</si>
  <si>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</si>
  <si>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</si>
  <si>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</si>
  <si>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</si>
  <si>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</si>
  <si>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</si>
  <si>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</si>
  <si>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</si>
  <si>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</si>
  <si>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</si>
  <si>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</si>
  <si>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</si>
  <si>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Surf</t>
  </si>
  <si>
    <t>5cm</t>
  </si>
  <si>
    <t>S</t>
  </si>
  <si>
    <t>SW</t>
  </si>
  <si>
    <t>W</t>
  </si>
  <si>
    <t>SE</t>
  </si>
  <si>
    <t>N</t>
  </si>
  <si>
    <t>CALM</t>
  </si>
  <si>
    <t>NW</t>
  </si>
  <si>
    <t>NE</t>
  </si>
  <si>
    <t>tr</t>
  </si>
  <si>
    <t>cm</t>
  </si>
  <si>
    <t>February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</si>
</sst>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  <numFmt numFmtId="167" formatCode="0.0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9.75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165" fontId="0" fillId="2" borderId="24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5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2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165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6" xfId="0" applyBorder="1" applyAlignment="1">
      <alignment/>
    </xf>
    <xf numFmtId="0" fontId="0" fillId="0" borderId="31" xfId="0" applyBorder="1" applyAlignment="1">
      <alignment/>
    </xf>
    <xf numFmtId="0" fontId="0" fillId="0" borderId="47" xfId="0" applyBorder="1" applyAlignment="1">
      <alignment/>
    </xf>
    <xf numFmtId="0" fontId="0" fillId="0" borderId="33" xfId="0" applyBorder="1" applyAlignment="1">
      <alignment/>
    </xf>
    <xf numFmtId="0" fontId="0" fillId="0" borderId="48" xfId="0" applyBorder="1" applyAlignment="1">
      <alignment/>
    </xf>
    <xf numFmtId="165" fontId="0" fillId="2" borderId="49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0" xfId="0" applyNumberFormat="1" applyFill="1" applyBorder="1" applyAlignment="1">
      <alignment horizontal="center"/>
    </xf>
    <xf numFmtId="165" fontId="0" fillId="2" borderId="51" xfId="0" applyNumberFormat="1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0" borderId="52" xfId="0" applyBorder="1" applyAlignment="1">
      <alignment/>
    </xf>
    <xf numFmtId="0" fontId="0" fillId="0" borderId="39" xfId="0" applyBorder="1" applyAlignment="1">
      <alignment/>
    </xf>
    <xf numFmtId="165" fontId="12" fillId="0" borderId="5" xfId="0" applyNumberFormat="1" applyFont="1" applyBorder="1" applyAlignment="1" applyProtection="1">
      <alignment horizontal="center"/>
      <protection/>
    </xf>
    <xf numFmtId="165" fontId="12" fillId="0" borderId="8" xfId="0" applyNumberFormat="1" applyFont="1" applyBorder="1" applyAlignment="1" applyProtection="1">
      <alignment horizontal="center"/>
      <protection/>
    </xf>
    <xf numFmtId="165" fontId="12" fillId="0" borderId="6" xfId="0" applyNumberFormat="1" applyFont="1" applyBorder="1" applyAlignment="1" applyProtection="1">
      <alignment horizontal="center"/>
      <protection/>
    </xf>
    <xf numFmtId="165" fontId="12" fillId="0" borderId="9" xfId="0" applyNumberFormat="1" applyFont="1" applyBorder="1" applyAlignment="1" applyProtection="1">
      <alignment horizontal="center"/>
      <protection/>
    </xf>
    <xf numFmtId="165" fontId="0" fillId="2" borderId="53" xfId="0" applyNumberFormat="1" applyFill="1" applyBorder="1" applyAlignment="1">
      <alignment horizontal="center"/>
    </xf>
    <xf numFmtId="165" fontId="0" fillId="2" borderId="27" xfId="0" applyNumberFormat="1" applyFill="1" applyBorder="1" applyAlignment="1">
      <alignment horizontal="center"/>
    </xf>
    <xf numFmtId="165" fontId="0" fillId="2" borderId="32" xfId="0" applyNumberFormat="1" applyFill="1" applyBorder="1" applyAlignment="1">
      <alignment horizontal="center"/>
    </xf>
    <xf numFmtId="165" fontId="12" fillId="0" borderId="10" xfId="0" applyNumberFormat="1" applyFont="1" applyBorder="1" applyAlignment="1" applyProtection="1">
      <alignment horizontal="center"/>
      <protection/>
    </xf>
    <xf numFmtId="165" fontId="12" fillId="0" borderId="11" xfId="0" applyNumberFormat="1" applyFont="1" applyBorder="1" applyAlignment="1" applyProtection="1">
      <alignment horizontal="center"/>
      <protection/>
    </xf>
    <xf numFmtId="165" fontId="0" fillId="2" borderId="46" xfId="0" applyNumberFormat="1" applyFill="1" applyBorder="1" applyAlignment="1">
      <alignment horizontal="center"/>
    </xf>
    <xf numFmtId="0" fontId="0" fillId="0" borderId="41" xfId="0" applyBorder="1" applyAlignment="1">
      <alignment/>
    </xf>
    <xf numFmtId="165" fontId="0" fillId="2" borderId="15" xfId="0" applyNumberFormat="1" applyFill="1" applyBorder="1" applyAlignment="1">
      <alignment horizontal="center"/>
    </xf>
    <xf numFmtId="165" fontId="0" fillId="2" borderId="54" xfId="0" applyNumberFormat="1" applyFill="1" applyBorder="1" applyAlignment="1">
      <alignment horizontal="center"/>
    </xf>
    <xf numFmtId="167" fontId="12" fillId="0" borderId="6" xfId="0" applyNumberFormat="1" applyFont="1" applyBorder="1" applyAlignment="1" applyProtection="1">
      <alignment horizontal="center"/>
      <protection/>
    </xf>
    <xf numFmtId="0" fontId="0" fillId="2" borderId="47" xfId="0" applyFill="1" applyBorder="1" applyAlignment="1">
      <alignment horizontal="center"/>
    </xf>
    <xf numFmtId="167" fontId="12" fillId="0" borderId="20" xfId="0" applyNumberFormat="1" applyFont="1" applyBorder="1" applyAlignment="1" applyProtection="1">
      <alignment horizontal="center"/>
      <protection/>
    </xf>
    <xf numFmtId="165" fontId="0" fillId="2" borderId="47" xfId="0" applyNumberForma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12" fillId="0" borderId="8" xfId="0" applyFont="1" applyBorder="1" applyAlignment="1" applyProtection="1">
      <alignment horizontal="center"/>
      <protection/>
    </xf>
    <xf numFmtId="0" fontId="12" fillId="0" borderId="9" xfId="0" applyFont="1" applyBorder="1" applyAlignment="1" applyProtection="1">
      <alignment horizontal="center"/>
      <protection/>
    </xf>
    <xf numFmtId="49" fontId="0" fillId="2" borderId="6" xfId="0" applyNumberFormat="1" applyFont="1" applyFill="1" applyBorder="1" applyAlignment="1">
      <alignment horizontal="center"/>
    </xf>
    <xf numFmtId="166" fontId="0" fillId="2" borderId="9" xfId="0" applyNumberFormat="1" applyFont="1" applyFill="1" applyBorder="1" applyAlignment="1">
      <alignment horizontal="center"/>
    </xf>
    <xf numFmtId="165" fontId="0" fillId="2" borderId="7" xfId="0" applyNumberFormat="1" applyFont="1" applyFill="1" applyBorder="1" applyAlignment="1">
      <alignment horizontal="center"/>
    </xf>
    <xf numFmtId="165" fontId="0" fillId="2" borderId="4" xfId="0" applyNumberFormat="1" applyFont="1" applyFill="1" applyBorder="1" applyAlignment="1">
      <alignment horizontal="center"/>
    </xf>
    <xf numFmtId="167" fontId="12" fillId="0" borderId="5" xfId="0" applyNumberFormat="1" applyFont="1" applyBorder="1" applyAlignment="1" applyProtection="1">
      <alignment horizontal="center"/>
      <protection/>
    </xf>
    <xf numFmtId="165" fontId="0" fillId="2" borderId="56" xfId="0" applyNumberFormat="1" applyFill="1" applyBorder="1" applyAlignment="1">
      <alignment horizontal="center"/>
    </xf>
    <xf numFmtId="0" fontId="0" fillId="0" borderId="40" xfId="0" applyBorder="1" applyAlignment="1">
      <alignment horizontal="center"/>
    </xf>
    <xf numFmtId="167" fontId="12" fillId="0" borderId="10" xfId="0" applyNumberFormat="1" applyFont="1" applyBorder="1" applyAlignment="1" applyProtection="1">
      <alignment horizontal="center"/>
      <protection/>
    </xf>
    <xf numFmtId="167" fontId="12" fillId="0" borderId="11" xfId="0" applyNumberFormat="1" applyFont="1" applyBorder="1" applyAlignment="1" applyProtection="1">
      <alignment horizontal="center"/>
      <protection/>
    </xf>
    <xf numFmtId="0" fontId="0" fillId="0" borderId="50" xfId="0" applyBorder="1" applyAlignment="1">
      <alignment/>
    </xf>
    <xf numFmtId="0" fontId="0" fillId="0" borderId="32" xfId="0" applyBorder="1" applyAlignment="1">
      <alignment/>
    </xf>
    <xf numFmtId="0" fontId="0" fillId="0" borderId="54" xfId="0" applyBorder="1" applyAlignment="1">
      <alignment/>
    </xf>
    <xf numFmtId="0" fontId="0" fillId="0" borderId="44" xfId="0" applyFill="1" applyBorder="1" applyAlignment="1">
      <alignment horizontal="center"/>
    </xf>
    <xf numFmtId="0" fontId="12" fillId="0" borderId="10" xfId="0" applyFont="1" applyBorder="1" applyAlignment="1" applyProtection="1">
      <alignment horizontal="center"/>
      <protection/>
    </xf>
    <xf numFmtId="0" fontId="12" fillId="0" borderId="11" xfId="0" applyFont="1" applyBorder="1" applyAlignment="1" applyProtection="1">
      <alignment horizontal="center"/>
      <protection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4.7</c:v>
                </c:pt>
                <c:pt idx="1">
                  <c:v>7.9</c:v>
                </c:pt>
                <c:pt idx="2">
                  <c:v>8.3</c:v>
                </c:pt>
                <c:pt idx="3">
                  <c:v>4.2</c:v>
                </c:pt>
                <c:pt idx="4">
                  <c:v>10.6</c:v>
                </c:pt>
                <c:pt idx="5">
                  <c:v>10.7</c:v>
                </c:pt>
                <c:pt idx="6">
                  <c:v>11.2</c:v>
                </c:pt>
                <c:pt idx="7">
                  <c:v>4.6</c:v>
                </c:pt>
                <c:pt idx="8">
                  <c:v>5.1</c:v>
                </c:pt>
                <c:pt idx="9">
                  <c:v>12.2</c:v>
                </c:pt>
                <c:pt idx="10">
                  <c:v>12.1</c:v>
                </c:pt>
                <c:pt idx="11">
                  <c:v>8.6</c:v>
                </c:pt>
                <c:pt idx="12">
                  <c:v>7</c:v>
                </c:pt>
                <c:pt idx="13">
                  <c:v>7.8</c:v>
                </c:pt>
                <c:pt idx="14">
                  <c:v>9.8</c:v>
                </c:pt>
                <c:pt idx="15">
                  <c:v>9</c:v>
                </c:pt>
                <c:pt idx="16">
                  <c:v>6</c:v>
                </c:pt>
                <c:pt idx="17">
                  <c:v>2</c:v>
                </c:pt>
                <c:pt idx="18">
                  <c:v>6.5</c:v>
                </c:pt>
                <c:pt idx="19">
                  <c:v>9.1</c:v>
                </c:pt>
                <c:pt idx="20">
                  <c:v>11.4</c:v>
                </c:pt>
                <c:pt idx="21">
                  <c:v>8.2</c:v>
                </c:pt>
                <c:pt idx="22">
                  <c:v>7</c:v>
                </c:pt>
                <c:pt idx="23">
                  <c:v>5.6</c:v>
                </c:pt>
                <c:pt idx="24">
                  <c:v>4.6</c:v>
                </c:pt>
                <c:pt idx="25">
                  <c:v>6</c:v>
                </c:pt>
                <c:pt idx="26">
                  <c:v>4.1</c:v>
                </c:pt>
                <c:pt idx="27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-2.1</c:v>
                </c:pt>
                <c:pt idx="1">
                  <c:v>-1.6</c:v>
                </c:pt>
                <c:pt idx="2">
                  <c:v>4.3</c:v>
                </c:pt>
                <c:pt idx="3">
                  <c:v>2.3</c:v>
                </c:pt>
                <c:pt idx="4">
                  <c:v>2.6</c:v>
                </c:pt>
                <c:pt idx="5">
                  <c:v>4</c:v>
                </c:pt>
                <c:pt idx="6">
                  <c:v>6.9</c:v>
                </c:pt>
                <c:pt idx="7">
                  <c:v>2.8</c:v>
                </c:pt>
                <c:pt idx="8">
                  <c:v>-3.2</c:v>
                </c:pt>
                <c:pt idx="9">
                  <c:v>-2.8</c:v>
                </c:pt>
                <c:pt idx="10">
                  <c:v>4.9</c:v>
                </c:pt>
                <c:pt idx="11">
                  <c:v>6</c:v>
                </c:pt>
                <c:pt idx="12">
                  <c:v>-2</c:v>
                </c:pt>
                <c:pt idx="13">
                  <c:v>-3</c:v>
                </c:pt>
                <c:pt idx="14">
                  <c:v>-2.6</c:v>
                </c:pt>
                <c:pt idx="15">
                  <c:v>-1.9</c:v>
                </c:pt>
                <c:pt idx="16">
                  <c:v>-1.5</c:v>
                </c:pt>
                <c:pt idx="17">
                  <c:v>-2.9</c:v>
                </c:pt>
                <c:pt idx="18">
                  <c:v>-2</c:v>
                </c:pt>
                <c:pt idx="19">
                  <c:v>0</c:v>
                </c:pt>
                <c:pt idx="20">
                  <c:v>4.2</c:v>
                </c:pt>
                <c:pt idx="21">
                  <c:v>5.5</c:v>
                </c:pt>
                <c:pt idx="22">
                  <c:v>2.8</c:v>
                </c:pt>
                <c:pt idx="23">
                  <c:v>-0.8</c:v>
                </c:pt>
                <c:pt idx="24">
                  <c:v>-4.5</c:v>
                </c:pt>
                <c:pt idx="25">
                  <c:v>-0.8</c:v>
                </c:pt>
                <c:pt idx="26">
                  <c:v>0.8</c:v>
                </c:pt>
                <c:pt idx="27">
                  <c:v>0.2</c:v>
                </c:pt>
              </c:numCache>
            </c:numRef>
          </c:val>
          <c:smooth val="0"/>
        </c:ser>
        <c:marker val="1"/>
        <c:axId val="45920739"/>
        <c:axId val="10633468"/>
      </c:lineChart>
      <c:catAx>
        <c:axId val="45920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633468"/>
        <c:crosses val="autoZero"/>
        <c:auto val="1"/>
        <c:lblOffset val="100"/>
        <c:noMultiLvlLbl val="0"/>
      </c:catAx>
      <c:valAx>
        <c:axId val="106334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459207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Data1!$S$6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Data1!$S$9:$S$39</c:f>
              <c:numCache>
                <c:ptCount val="31"/>
                <c:pt idx="0">
                  <c:v>6.3</c:v>
                </c:pt>
                <c:pt idx="1">
                  <c:v>8.9</c:v>
                </c:pt>
                <c:pt idx="2">
                  <c:v>9.8</c:v>
                </c:pt>
                <c:pt idx="3">
                  <c:v>10</c:v>
                </c:pt>
                <c:pt idx="4">
                  <c:v>4.2</c:v>
                </c:pt>
                <c:pt idx="5">
                  <c:v>0.3</c:v>
                </c:pt>
                <c:pt idx="6">
                  <c:v>0</c:v>
                </c:pt>
                <c:pt idx="7">
                  <c:v>0</c:v>
                </c:pt>
                <c:pt idx="8">
                  <c:v>0.1</c:v>
                </c:pt>
                <c:pt idx="9">
                  <c:v>2.3</c:v>
                </c:pt>
                <c:pt idx="10">
                  <c:v>3.2</c:v>
                </c:pt>
                <c:pt idx="11">
                  <c:v>7.6</c:v>
                </c:pt>
                <c:pt idx="12">
                  <c:v>0</c:v>
                </c:pt>
                <c:pt idx="13">
                  <c:v>0</c:v>
                </c:pt>
                <c:pt idx="14">
                  <c:v>0.3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0.4</c:v>
                </c:pt>
                <c:pt idx="21">
                  <c:v>4.4</c:v>
                </c:pt>
                <c:pt idx="22">
                  <c:v>1</c:v>
                </c:pt>
                <c:pt idx="23">
                  <c:v>1.5</c:v>
                </c:pt>
                <c:pt idx="24">
                  <c:v>0</c:v>
                </c:pt>
                <c:pt idx="25">
                  <c:v>4.4</c:v>
                </c:pt>
                <c:pt idx="26">
                  <c:v>5.4</c:v>
                </c:pt>
                <c:pt idx="27">
                  <c:v>0.7</c:v>
                </c:pt>
              </c:numCache>
            </c:numRef>
          </c:val>
        </c:ser>
        <c:axId val="28592349"/>
        <c:axId val="56004550"/>
      </c:barChart>
      <c:catAx>
        <c:axId val="28592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004550"/>
        <c:crosses val="autoZero"/>
        <c:auto val="1"/>
        <c:lblOffset val="100"/>
        <c:noMultiLvlLbl val="0"/>
      </c:catAx>
      <c:valAx>
        <c:axId val="56004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285923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</c:numCache>
            </c:numRef>
          </c:val>
        </c:ser>
        <c:axId val="34278903"/>
        <c:axId val="40074672"/>
      </c:barChart>
      <c:catAx>
        <c:axId val="34278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074672"/>
        <c:crosses val="autoZero"/>
        <c:auto val="1"/>
        <c:lblOffset val="100"/>
        <c:noMultiLvlLbl val="0"/>
      </c:catAx>
      <c:valAx>
        <c:axId val="400746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342789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-5.4</c:v>
                </c:pt>
                <c:pt idx="1">
                  <c:v>-0.5</c:v>
                </c:pt>
                <c:pt idx="2">
                  <c:v>2.7</c:v>
                </c:pt>
                <c:pt idx="3">
                  <c:v>1.5</c:v>
                </c:pt>
                <c:pt idx="4">
                  <c:v>2.5</c:v>
                </c:pt>
                <c:pt idx="5">
                  <c:v>3.1</c:v>
                </c:pt>
                <c:pt idx="6">
                  <c:v>3.3</c:v>
                </c:pt>
                <c:pt idx="7">
                  <c:v>-0.7</c:v>
                </c:pt>
                <c:pt idx="8">
                  <c:v>-6.7</c:v>
                </c:pt>
                <c:pt idx="9">
                  <c:v>-5.7</c:v>
                </c:pt>
                <c:pt idx="10">
                  <c:v>4.7</c:v>
                </c:pt>
                <c:pt idx="11">
                  <c:v>6.1</c:v>
                </c:pt>
                <c:pt idx="12">
                  <c:v>-4.2</c:v>
                </c:pt>
                <c:pt idx="13">
                  <c:v>-5.5</c:v>
                </c:pt>
                <c:pt idx="14">
                  <c:v>-6.7</c:v>
                </c:pt>
                <c:pt idx="15">
                  <c:v>-6.4</c:v>
                </c:pt>
                <c:pt idx="16">
                  <c:v>-5.9</c:v>
                </c:pt>
                <c:pt idx="17">
                  <c:v>-5.4</c:v>
                </c:pt>
                <c:pt idx="18">
                  <c:v>-1.2</c:v>
                </c:pt>
                <c:pt idx="19">
                  <c:v>-0.8</c:v>
                </c:pt>
                <c:pt idx="20">
                  <c:v>2.3</c:v>
                </c:pt>
                <c:pt idx="21">
                  <c:v>3.2</c:v>
                </c:pt>
                <c:pt idx="22">
                  <c:v>0</c:v>
                </c:pt>
                <c:pt idx="23">
                  <c:v>-3.7</c:v>
                </c:pt>
                <c:pt idx="24">
                  <c:v>-3.8</c:v>
                </c:pt>
                <c:pt idx="25">
                  <c:v>-2</c:v>
                </c:pt>
                <c:pt idx="26">
                  <c:v>-1.6</c:v>
                </c:pt>
                <c:pt idx="27">
                  <c:v>-2.3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25127729"/>
        <c:axId val="24822970"/>
      </c:lineChart>
      <c:catAx>
        <c:axId val="25127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822970"/>
        <c:crosses val="autoZero"/>
        <c:auto val="1"/>
        <c:lblOffset val="100"/>
        <c:noMultiLvlLbl val="0"/>
      </c:catAx>
      <c:valAx>
        <c:axId val="248229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51277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Surf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5cm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</c:numCache>
            </c:numRef>
          </c:val>
          <c:smooth val="0"/>
        </c:ser>
        <c:marker val="1"/>
        <c:axId val="22080139"/>
        <c:axId val="64503524"/>
      </c:lineChart>
      <c:catAx>
        <c:axId val="220801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503524"/>
        <c:crosses val="autoZero"/>
        <c:auto val="1"/>
        <c:lblOffset val="100"/>
        <c:noMultiLvlLbl val="0"/>
      </c:catAx>
      <c:valAx>
        <c:axId val="645035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20801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</c:numCache>
            </c:numRef>
          </c:val>
          <c:smooth val="0"/>
        </c:ser>
        <c:marker val="1"/>
        <c:axId val="43660805"/>
        <c:axId val="57402926"/>
      </c:lineChart>
      <c:catAx>
        <c:axId val="43660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402926"/>
        <c:crosses val="autoZero"/>
        <c:auto val="1"/>
        <c:lblOffset val="100"/>
        <c:noMultiLvlLbl val="0"/>
      </c:catAx>
      <c:valAx>
        <c:axId val="574029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436608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Data1!$W$7</c:f>
              <c:strCache>
                <c:ptCount val="1"/>
                <c:pt idx="0">
                  <c:v>MSL</c:v>
                </c:pt>
              </c:strCache>
            </c:strRef>
          </c:tx>
          <c:spPr>
            <a:solidFill>
              <a:srgbClr val="6666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Data1!$W$9:$W$39</c:f>
              <c:numCache>
                <c:ptCount val="31"/>
                <c:pt idx="0">
                  <c:v>1030</c:v>
                </c:pt>
                <c:pt idx="1">
                  <c:v>1017</c:v>
                </c:pt>
                <c:pt idx="2">
                  <c:v>1006</c:v>
                </c:pt>
                <c:pt idx="3">
                  <c:v>999</c:v>
                </c:pt>
                <c:pt idx="4">
                  <c:v>993</c:v>
                </c:pt>
                <c:pt idx="5">
                  <c:v>1011</c:v>
                </c:pt>
                <c:pt idx="6">
                  <c:v>995</c:v>
                </c:pt>
                <c:pt idx="7">
                  <c:v>998</c:v>
                </c:pt>
                <c:pt idx="8">
                  <c:v>1019</c:v>
                </c:pt>
                <c:pt idx="9">
                  <c:v>1023</c:v>
                </c:pt>
                <c:pt idx="10">
                  <c:v>1021</c:v>
                </c:pt>
                <c:pt idx="11">
                  <c:v>1019</c:v>
                </c:pt>
                <c:pt idx="12">
                  <c:v>1038</c:v>
                </c:pt>
                <c:pt idx="13">
                  <c:v>1036</c:v>
                </c:pt>
                <c:pt idx="14">
                  <c:v>1033</c:v>
                </c:pt>
                <c:pt idx="15">
                  <c:v>1035</c:v>
                </c:pt>
                <c:pt idx="16">
                  <c:v>1041</c:v>
                </c:pt>
                <c:pt idx="17">
                  <c:v>1041</c:v>
                </c:pt>
                <c:pt idx="18">
                  <c:v>1039</c:v>
                </c:pt>
                <c:pt idx="19">
                  <c:v>1037</c:v>
                </c:pt>
                <c:pt idx="20">
                  <c:v>1032</c:v>
                </c:pt>
                <c:pt idx="21">
                  <c:v>1025</c:v>
                </c:pt>
                <c:pt idx="22">
                  <c:v>1014</c:v>
                </c:pt>
                <c:pt idx="23">
                  <c:v>1018</c:v>
                </c:pt>
                <c:pt idx="24">
                  <c:v>1018</c:v>
                </c:pt>
                <c:pt idx="25">
                  <c:v>1007</c:v>
                </c:pt>
                <c:pt idx="26">
                  <c:v>993</c:v>
                </c:pt>
                <c:pt idx="27">
                  <c:v>1001</c:v>
                </c:pt>
              </c:numCache>
            </c:numRef>
          </c:val>
        </c:ser>
        <c:axId val="46864287"/>
        <c:axId val="19125400"/>
      </c:barChart>
      <c:catAx>
        <c:axId val="46864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125400"/>
        <c:crosses val="autoZero"/>
        <c:auto val="1"/>
        <c:lblOffset val="100"/>
        <c:noMultiLvlLbl val="0"/>
      </c:catAx>
      <c:valAx>
        <c:axId val="191254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68642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3.557020862299113</c:v>
                </c:pt>
                <c:pt idx="1">
                  <c:v>3.921630645089909</c:v>
                </c:pt>
                <c:pt idx="2">
                  <c:v>5.601391774806006</c:v>
                </c:pt>
                <c:pt idx="3">
                  <c:v>2.4467756675164307</c:v>
                </c:pt>
                <c:pt idx="4">
                  <c:v>3.2671788171554432</c:v>
                </c:pt>
                <c:pt idx="5">
                  <c:v>5.744446162465117</c:v>
                </c:pt>
                <c:pt idx="6">
                  <c:v>5.428209837489287</c:v>
                </c:pt>
                <c:pt idx="7">
                  <c:v>0.10826302354457022</c:v>
                </c:pt>
                <c:pt idx="8">
                  <c:v>-2.995838744052591</c:v>
                </c:pt>
                <c:pt idx="9">
                  <c:v>2.9489321023531154</c:v>
                </c:pt>
                <c:pt idx="10">
                  <c:v>11.008660633210324</c:v>
                </c:pt>
                <c:pt idx="11">
                  <c:v>5.547980537116311</c:v>
                </c:pt>
                <c:pt idx="12">
                  <c:v>0</c:v>
                </c:pt>
                <c:pt idx="13">
                  <c:v>-2.590709779354559</c:v>
                </c:pt>
                <c:pt idx="14">
                  <c:v>-2.271285955026821</c:v>
                </c:pt>
                <c:pt idx="15">
                  <c:v>2.19009329988709</c:v>
                </c:pt>
                <c:pt idx="16">
                  <c:v>-0.26403708843008705</c:v>
                </c:pt>
                <c:pt idx="17">
                  <c:v>-2.271285955026821</c:v>
                </c:pt>
                <c:pt idx="18">
                  <c:v>-0.26403708843008705</c:v>
                </c:pt>
                <c:pt idx="19">
                  <c:v>3.960550027458259</c:v>
                </c:pt>
                <c:pt idx="20">
                  <c:v>7.206093738767965</c:v>
                </c:pt>
                <c:pt idx="21">
                  <c:v>5.170333378831491</c:v>
                </c:pt>
                <c:pt idx="22">
                  <c:v>-0.02542890562447589</c:v>
                </c:pt>
                <c:pt idx="23">
                  <c:v>-2.392088326143595</c:v>
                </c:pt>
                <c:pt idx="24">
                  <c:v>-3.6272406630231373</c:v>
                </c:pt>
                <c:pt idx="25">
                  <c:v>0.34396936588515137</c:v>
                </c:pt>
                <c:pt idx="26">
                  <c:v>1.3356805136065613</c:v>
                </c:pt>
                <c:pt idx="27">
                  <c:v>0.7610061070718966</c:v>
                </c:pt>
              </c:numCache>
            </c:numRef>
          </c:val>
          <c:smooth val="0"/>
        </c:ser>
        <c:marker val="1"/>
        <c:axId val="37910873"/>
        <c:axId val="5653538"/>
      </c:lineChart>
      <c:catAx>
        <c:axId val="37910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53538"/>
        <c:crosses val="autoZero"/>
        <c:auto val="1"/>
        <c:lblOffset val="100"/>
        <c:noMultiLvlLbl val="0"/>
      </c:catAx>
      <c:valAx>
        <c:axId val="56535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379108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0.84875</cdr:x>
      <cdr:y>0.03125</cdr:y>
    </cdr:from>
    <cdr:to>
      <cdr:x>0.93625</cdr:x>
      <cdr:y>0.06625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77625" y="21907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25b62fb4-e998-493a-ac20-a86ead0e5449}" type="TxLink">
            <a:rPr lang="en-US" cap="none" sz="1000" b="1" i="0" u="none" baseline="0">
              <a:latin typeface="Arial"/>
              <a:ea typeface="Arial"/>
              <a:cs typeface="Arial"/>
            </a:rPr>
            <a:t>2003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</cdr:x>
      <cdr:y>0.028</cdr:y>
    </cdr:from>
    <cdr:to>
      <cdr:x>0.8965</cdr:x>
      <cdr:y>0.063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906125" y="190500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9d84ee28-7103-42b5-92fb-01d58ec77663}" type="TxLink">
            <a:rPr lang="en-US" cap="none" sz="1000" b="1" i="0" u="none" baseline="0">
              <a:latin typeface="Arial"/>
              <a:ea typeface="Arial"/>
              <a:cs typeface="Arial"/>
            </a:rPr>
            <a:t>2003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</cdr:x>
      <cdr:y>0.035</cdr:y>
    </cdr:from>
    <cdr:to>
      <cdr:x>0.91125</cdr:x>
      <cdr:y>0.07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44250" y="23812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827965c9-215d-4ed4-b6a7-cf6d1394e368}" type="TxLink">
            <a:rPr lang="en-US" cap="none" sz="1000" b="1" i="0" u="none" baseline="0">
              <a:latin typeface="Arial"/>
              <a:ea typeface="Arial"/>
              <a:cs typeface="Arial"/>
            </a:rPr>
            <a:t>2003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</cdr:x>
      <cdr:y>0.51125</cdr:y>
    </cdr:from>
    <cdr:to>
      <cdr:x>0.5205</cdr:x>
      <cdr:y>0.55075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905625" y="3609975"/>
          <a:ext cx="1238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d377bfed-4cd4-40f1-b656-7303a967676a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  <cdr:relSizeAnchor xmlns:cdr="http://schemas.openxmlformats.org/drawingml/2006/chartDrawing">
    <cdr:from>
      <cdr:x>0.7975</cdr:x>
      <cdr:y>0.02525</cdr:y>
    </cdr:from>
    <cdr:to>
      <cdr:x>0.8865</cdr:x>
      <cdr:y>0.05925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10782300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ebabbc57-0801-4f00-8251-ac3ef2d2e931}" type="TxLink">
            <a:rPr lang="en-US" cap="none" sz="1000" b="1" i="0" u="none" baseline="0">
              <a:latin typeface="Arial"/>
              <a:ea typeface="Arial"/>
              <a:cs typeface="Arial"/>
            </a:rPr>
            <a:t>2003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0.84625</cdr:x>
      <cdr:y>0.0235</cdr:y>
    </cdr:from>
    <cdr:to>
      <cdr:x>0.934</cdr:x>
      <cdr:y>0.05775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39525" y="161925"/>
          <a:ext cx="1190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40a2b5e0-ac52-4d91-96eb-0127761fb03e}" type="TxLink">
            <a:rPr lang="en-US" cap="none" sz="1000" b="1" i="0" u="none" baseline="0">
              <a:latin typeface="Arial"/>
              <a:ea typeface="Arial"/>
              <a:cs typeface="Arial"/>
            </a:rPr>
            <a:t>2003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</cdr:x>
      <cdr:y>0.0255</cdr:y>
    </cdr:from>
    <cdr:to>
      <cdr:x>0.91375</cdr:x>
      <cdr:y>0.0595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44250" y="171450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27c81ca4-f1b3-4ba1-91b0-b3152ed55fe8}" type="TxLink">
            <a:rPr lang="en-US" cap="none" sz="1000" b="1" i="0" u="none" baseline="0">
              <a:latin typeface="Arial"/>
              <a:ea typeface="Arial"/>
              <a:cs typeface="Arial"/>
            </a:rPr>
            <a:t>2003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0.81625</cdr:x>
      <cdr:y>0.02775</cdr:y>
    </cdr:from>
    <cdr:to>
      <cdr:x>0.90575</cdr:x>
      <cdr:y>0.06275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11039475" y="190500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c259b0f4-b240-4772-b194-2f19a95f3018}" type="TxLink">
            <a:rPr lang="en-US" cap="none" sz="1000" b="1" i="0" u="none" baseline="0">
              <a:latin typeface="Arial"/>
              <a:ea typeface="Arial"/>
              <a:cs typeface="Arial"/>
            </a:rPr>
            <a:t>2003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0.84275</cdr:x>
      <cdr:y>0.03675</cdr:y>
    </cdr:from>
    <cdr:to>
      <cdr:x>0.9335</cdr:x>
      <cdr:y>0.0715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391900" y="257175"/>
          <a:ext cx="12287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84f49f45-5362-4426-840b-70f17a9a7802}" type="TxLink">
            <a:rPr lang="en-US" cap="none" sz="1000" b="1" i="0" u="none" baseline="0">
              <a:latin typeface="Arial"/>
              <a:ea typeface="Arial"/>
              <a:cs typeface="Arial"/>
            </a:rPr>
            <a:t>2003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4"/>
  <sheetViews>
    <sheetView tabSelected="1" zoomScale="80" zoomScaleNormal="80" workbookViewId="0" topLeftCell="A1">
      <pane ySplit="2340" topLeftCell="BM1" activePane="bottomLeft" state="split"/>
      <selection pane="topLeft" activeCell="O8" sqref="O8"/>
      <selection pane="bottomLeft" activeCell="Y31" sqref="Y31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20" width="7.28125" style="1" customWidth="1"/>
    <col min="21" max="21" width="9.140625" style="1" customWidth="1"/>
    <col min="23" max="23" width="10.28125" style="0" bestFit="1" customWidth="1"/>
    <col min="24" max="26" width="3.7109375" style="0" customWidth="1"/>
  </cols>
  <sheetData>
    <row r="1" spans="1:23" ht="12.75">
      <c r="A1" s="62" t="s">
        <v>91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2"/>
      <c r="W1" s="2"/>
    </row>
    <row r="2" spans="1:23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43"/>
      <c r="T2" s="43"/>
      <c r="U2" s="43"/>
      <c r="V2" s="2"/>
      <c r="W2" s="2"/>
    </row>
    <row r="3" spans="1:23" ht="13.5" thickBot="1">
      <c r="A3" s="61" t="s">
        <v>95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1"/>
      <c r="T3" s="51"/>
      <c r="U3" s="52"/>
      <c r="V3" s="2"/>
      <c r="W3" s="2"/>
    </row>
    <row r="4" spans="1:26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8</v>
      </c>
      <c r="R4" s="60">
        <v>2003</v>
      </c>
      <c r="S4" s="7"/>
      <c r="T4" s="7"/>
      <c r="U4" s="60"/>
      <c r="V4" s="18"/>
      <c r="W4" s="97"/>
      <c r="X4" s="94"/>
      <c r="Y4" s="176" t="s">
        <v>96</v>
      </c>
      <c r="Z4" s="121"/>
    </row>
    <row r="5" spans="1:27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9"/>
      <c r="T5" s="9"/>
      <c r="U5" s="9"/>
      <c r="V5" s="8"/>
      <c r="W5" s="98"/>
      <c r="X5" s="95"/>
      <c r="Y5" s="177"/>
      <c r="Z5" s="122"/>
      <c r="AA5" s="42" t="s">
        <v>89</v>
      </c>
    </row>
    <row r="6" spans="1:26" ht="13.5" customHeight="1" thickBot="1">
      <c r="A6" s="31" t="s">
        <v>0</v>
      </c>
      <c r="B6" s="171" t="s">
        <v>1</v>
      </c>
      <c r="C6" s="172"/>
      <c r="D6" s="172"/>
      <c r="E6" s="172"/>
      <c r="F6" s="173"/>
      <c r="G6" s="31" t="s">
        <v>78</v>
      </c>
      <c r="H6" s="57" t="s">
        <v>83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3</v>
      </c>
      <c r="T6" s="31" t="s">
        <v>3</v>
      </c>
      <c r="U6" s="31" t="s">
        <v>7</v>
      </c>
      <c r="V6" s="38" t="s">
        <v>65</v>
      </c>
      <c r="W6" s="99" t="s">
        <v>65</v>
      </c>
      <c r="X6" s="174" t="s">
        <v>29</v>
      </c>
      <c r="Y6" s="177"/>
      <c r="Z6" s="122"/>
    </row>
    <row r="7" spans="1:26" ht="12.75">
      <c r="A7" s="32" t="s">
        <v>8</v>
      </c>
      <c r="B7" s="30" t="s">
        <v>9</v>
      </c>
      <c r="C7" s="6"/>
      <c r="D7" s="6"/>
      <c r="E7" s="6"/>
      <c r="F7" s="53" t="s">
        <v>23</v>
      </c>
      <c r="G7" s="32" t="s">
        <v>77</v>
      </c>
      <c r="H7" s="58" t="s">
        <v>84</v>
      </c>
      <c r="I7" s="55"/>
      <c r="J7" s="16"/>
      <c r="K7" s="55" t="s">
        <v>10</v>
      </c>
      <c r="L7" s="4"/>
      <c r="M7" s="4"/>
      <c r="N7" s="4"/>
      <c r="O7" s="16"/>
      <c r="P7" s="12" t="s">
        <v>11</v>
      </c>
      <c r="Q7" s="15" t="s">
        <v>94</v>
      </c>
      <c r="S7" s="32"/>
      <c r="T7" s="32" t="s">
        <v>49</v>
      </c>
      <c r="U7" s="37" t="s">
        <v>13</v>
      </c>
      <c r="V7" s="39" t="s">
        <v>66</v>
      </c>
      <c r="W7" s="100" t="s">
        <v>67</v>
      </c>
      <c r="X7" s="174"/>
      <c r="Y7" s="177"/>
      <c r="Z7" s="122"/>
    </row>
    <row r="8" spans="1:41" ht="40.5" thickBot="1">
      <c r="A8" s="33"/>
      <c r="B8" s="134" t="s">
        <v>16</v>
      </c>
      <c r="C8" s="135" t="s">
        <v>17</v>
      </c>
      <c r="D8" s="135" t="s">
        <v>14</v>
      </c>
      <c r="E8" s="135" t="s">
        <v>15</v>
      </c>
      <c r="F8" s="10" t="s">
        <v>61</v>
      </c>
      <c r="G8" s="33" t="s">
        <v>39</v>
      </c>
      <c r="H8" s="33" t="s">
        <v>85</v>
      </c>
      <c r="I8" s="146" t="s">
        <v>18</v>
      </c>
      <c r="J8" s="20" t="s">
        <v>19</v>
      </c>
      <c r="K8" s="56" t="s">
        <v>100</v>
      </c>
      <c r="L8" s="8" t="s">
        <v>101</v>
      </c>
      <c r="M8" s="8" t="s">
        <v>62</v>
      </c>
      <c r="N8" s="8" t="s">
        <v>63</v>
      </c>
      <c r="O8" s="20" t="s">
        <v>64</v>
      </c>
      <c r="P8" s="134" t="s">
        <v>90</v>
      </c>
      <c r="Q8" s="153" t="s">
        <v>97</v>
      </c>
      <c r="R8" s="10" t="s">
        <v>12</v>
      </c>
      <c r="S8" s="162" t="s">
        <v>20</v>
      </c>
      <c r="T8" s="33" t="s">
        <v>99</v>
      </c>
      <c r="U8" s="33" t="s">
        <v>21</v>
      </c>
      <c r="V8" s="33" t="s">
        <v>68</v>
      </c>
      <c r="W8" s="168" t="s">
        <v>68</v>
      </c>
      <c r="X8" s="175"/>
      <c r="Y8" s="178"/>
      <c r="Z8" s="122" t="s">
        <v>27</v>
      </c>
      <c r="AA8" t="s">
        <v>71</v>
      </c>
      <c r="AB8" t="s">
        <v>72</v>
      </c>
      <c r="AC8" t="s">
        <v>73</v>
      </c>
      <c r="AD8" t="s">
        <v>74</v>
      </c>
      <c r="AE8" t="s">
        <v>75</v>
      </c>
      <c r="AG8" t="s">
        <v>79</v>
      </c>
      <c r="AH8" t="s">
        <v>80</v>
      </c>
      <c r="AI8" t="s">
        <v>82</v>
      </c>
      <c r="AJ8" t="s">
        <v>81</v>
      </c>
      <c r="AL8" t="s">
        <v>58</v>
      </c>
      <c r="AM8" t="s">
        <v>92</v>
      </c>
      <c r="AN8" t="s">
        <v>93</v>
      </c>
      <c r="AO8" t="s">
        <v>94</v>
      </c>
    </row>
    <row r="9" spans="1:41" ht="12.75">
      <c r="A9" s="132">
        <v>1</v>
      </c>
      <c r="B9" s="136">
        <v>3.8</v>
      </c>
      <c r="C9" s="137">
        <v>3.7</v>
      </c>
      <c r="D9" s="108">
        <v>4.7</v>
      </c>
      <c r="E9" s="137">
        <v>-2.1</v>
      </c>
      <c r="F9" s="130">
        <f aca="true" t="shared" si="0" ref="F9:F36">AVERAGE(D9:E9)</f>
        <v>1.3</v>
      </c>
      <c r="G9" s="65">
        <f>100*(AI9/AG9)</f>
        <v>98.3008253349168</v>
      </c>
      <c r="H9" s="145">
        <f aca="true" t="shared" si="1" ref="H9:H36">AJ9</f>
        <v>3.557020862299113</v>
      </c>
      <c r="I9" s="143">
        <v>-5.4</v>
      </c>
      <c r="J9" s="130"/>
      <c r="K9" s="66"/>
      <c r="L9" s="64"/>
      <c r="M9" s="64"/>
      <c r="N9" s="64"/>
      <c r="O9" s="111"/>
      <c r="P9" s="160" t="s">
        <v>102</v>
      </c>
      <c r="Q9" s="154">
        <v>15</v>
      </c>
      <c r="R9" s="140"/>
      <c r="S9" s="163">
        <v>6.3</v>
      </c>
      <c r="T9" s="130"/>
      <c r="U9" s="68"/>
      <c r="V9" s="145"/>
      <c r="W9" s="169">
        <v>1030</v>
      </c>
      <c r="X9" s="165">
        <v>0</v>
      </c>
      <c r="Y9" s="123">
        <v>0</v>
      </c>
      <c r="Z9" s="116">
        <v>0</v>
      </c>
      <c r="AA9">
        <f>IF((MAX($D$9:$D$39)=$D9),A9,0)</f>
        <v>0</v>
      </c>
      <c r="AB9">
        <f>IF((MIN($E$9:$E$39)=$E9),A9,0)</f>
        <v>0</v>
      </c>
      <c r="AC9">
        <f>IF((MIN($I$9:$I$39)=$I9),A9,0)</f>
        <v>0</v>
      </c>
      <c r="AD9">
        <f aca="true" t="shared" si="2" ref="AD9:AD33">IF((MAX($S$9:$S$39)=$S9),A9,0)</f>
        <v>0</v>
      </c>
      <c r="AE9">
        <f aca="true" t="shared" si="3" ref="AE9:AE39">IF((MAX($R$9:$R$39)=$R9),A9,0)</f>
        <v>1</v>
      </c>
      <c r="AG9">
        <f>6.107*EXP(17.38*(B9/(239+B9)))</f>
        <v>8.016048052675158</v>
      </c>
      <c r="AH9">
        <f aca="true" t="shared" si="4" ref="AH9:AH39">IF(V9&gt;=0,6.107*EXP(17.38*(C9/(239+C9))),6.107*EXP(22.44*(C9/(272.4+C9))))</f>
        <v>7.959741395023205</v>
      </c>
      <c r="AI9">
        <f aca="true" t="shared" si="5" ref="AI9:AI39">IF(C9&gt;=0,AH9-(0.000799*1000*(B9-C9)),AH9-(0.00072*1000*(B9-C9)))</f>
        <v>7.879841395023206</v>
      </c>
      <c r="AJ9">
        <f>239*LN(AI9/6.107)/(17.38-LN(AI9/6.107))</f>
        <v>3.557020862299113</v>
      </c>
      <c r="AL9">
        <f>COUNTIF(U9:U39,"&lt;1")</f>
        <v>0</v>
      </c>
      <c r="AM9">
        <f>COUNTIF(E9:E39,"&lt;0")</f>
        <v>14</v>
      </c>
      <c r="AN9">
        <f>COUNTIF(I9:I39,"&lt;0")</f>
        <v>18</v>
      </c>
      <c r="AO9">
        <f>COUNTIF(Q9:Q39,"&gt;=39")</f>
        <v>1</v>
      </c>
    </row>
    <row r="10" spans="1:36" ht="12.75">
      <c r="A10" s="133">
        <v>2</v>
      </c>
      <c r="B10" s="138">
        <v>4.4</v>
      </c>
      <c r="C10" s="139">
        <v>4.2</v>
      </c>
      <c r="D10" s="74">
        <v>7.9</v>
      </c>
      <c r="E10" s="139">
        <v>-1.6</v>
      </c>
      <c r="F10" s="142">
        <f t="shared" si="0"/>
        <v>3.1500000000000004</v>
      </c>
      <c r="G10" s="65">
        <f aca="true" t="shared" si="6" ref="G10:G36">100*(AI10/AG10)</f>
        <v>96.6951852251444</v>
      </c>
      <c r="H10" s="114">
        <f t="shared" si="1"/>
        <v>3.921630645089909</v>
      </c>
      <c r="I10" s="144">
        <v>-0.5</v>
      </c>
      <c r="J10" s="142"/>
      <c r="K10" s="74"/>
      <c r="L10" s="71"/>
      <c r="M10" s="71"/>
      <c r="N10" s="71"/>
      <c r="O10" s="147"/>
      <c r="P10" s="149" t="s">
        <v>103</v>
      </c>
      <c r="Q10" s="155">
        <v>18</v>
      </c>
      <c r="R10" s="141"/>
      <c r="S10" s="164">
        <v>8.9</v>
      </c>
      <c r="T10" s="142"/>
      <c r="U10" s="75"/>
      <c r="V10" s="114"/>
      <c r="W10" s="170">
        <v>1017</v>
      </c>
      <c r="X10" s="166">
        <v>0</v>
      </c>
      <c r="Y10" s="124">
        <v>0</v>
      </c>
      <c r="Z10" s="117">
        <v>0</v>
      </c>
      <c r="AA10">
        <f aca="true" t="shared" si="7" ref="AA10:AA39">IF((MAX($D$9:$D$39)=$D10),A10,0)</f>
        <v>0</v>
      </c>
      <c r="AB10">
        <f aca="true" t="shared" si="8" ref="AB10:AB39">IF((MIN($E$9:$E$39)=$E10),A10,0)</f>
        <v>0</v>
      </c>
      <c r="AC10">
        <f aca="true" t="shared" si="9" ref="AC10:AC39">IF((MIN($I$9:$I$39)=$I10),A10,0)</f>
        <v>0</v>
      </c>
      <c r="AD10">
        <f t="shared" si="2"/>
        <v>0</v>
      </c>
      <c r="AE10">
        <f t="shared" si="3"/>
        <v>2</v>
      </c>
      <c r="AG10">
        <f aca="true" t="shared" si="10" ref="AG10:AG39">6.107*EXP(17.38*(B10/(239+B10)))</f>
        <v>8.36133472135519</v>
      </c>
      <c r="AH10">
        <f t="shared" si="4"/>
        <v>8.244808096108713</v>
      </c>
      <c r="AI10">
        <f t="shared" si="5"/>
        <v>8.085008096108712</v>
      </c>
      <c r="AJ10">
        <f aca="true" t="shared" si="11" ref="AJ10:AJ39">239*LN(AI10/6.107)/(17.38-LN(AI10/6.107))</f>
        <v>3.921630645089909</v>
      </c>
    </row>
    <row r="11" spans="1:36" ht="12.75">
      <c r="A11" s="132">
        <v>3</v>
      </c>
      <c r="B11" s="138">
        <v>6.5</v>
      </c>
      <c r="C11" s="139">
        <v>6.1</v>
      </c>
      <c r="D11" s="74">
        <v>8.3</v>
      </c>
      <c r="E11" s="139">
        <v>4.3</v>
      </c>
      <c r="F11" s="130">
        <f t="shared" si="0"/>
        <v>6.300000000000001</v>
      </c>
      <c r="G11" s="65">
        <f t="shared" si="6"/>
        <v>93.97329699620602</v>
      </c>
      <c r="H11" s="145">
        <f t="shared" si="1"/>
        <v>5.601391774806006</v>
      </c>
      <c r="I11" s="144">
        <v>2.7</v>
      </c>
      <c r="J11" s="130"/>
      <c r="K11" s="66"/>
      <c r="L11" s="64"/>
      <c r="M11" s="64"/>
      <c r="N11" s="64"/>
      <c r="O11" s="111"/>
      <c r="P11" s="149" t="s">
        <v>104</v>
      </c>
      <c r="Q11" s="155">
        <v>16</v>
      </c>
      <c r="R11" s="140"/>
      <c r="S11" s="164">
        <v>9.8</v>
      </c>
      <c r="T11" s="130"/>
      <c r="U11" s="68"/>
      <c r="V11" s="145"/>
      <c r="W11" s="170">
        <v>1006</v>
      </c>
      <c r="X11" s="166">
        <v>0</v>
      </c>
      <c r="Y11" s="124">
        <v>0</v>
      </c>
      <c r="Z11" s="117">
        <v>0</v>
      </c>
      <c r="AA11">
        <f t="shared" si="7"/>
        <v>0</v>
      </c>
      <c r="AB11">
        <f t="shared" si="8"/>
        <v>0</v>
      </c>
      <c r="AC11">
        <f t="shared" si="9"/>
        <v>0</v>
      </c>
      <c r="AD11">
        <f t="shared" si="2"/>
        <v>0</v>
      </c>
      <c r="AE11">
        <f t="shared" si="3"/>
        <v>3</v>
      </c>
      <c r="AG11">
        <f t="shared" si="10"/>
        <v>9.67551615678414</v>
      </c>
      <c r="AH11">
        <f t="shared" si="4"/>
        <v>9.41200153393066</v>
      </c>
      <c r="AI11">
        <f t="shared" si="5"/>
        <v>9.092401533930659</v>
      </c>
      <c r="AJ11">
        <f t="shared" si="11"/>
        <v>5.601391774806006</v>
      </c>
    </row>
    <row r="12" spans="1:36" ht="12.75">
      <c r="A12" s="133">
        <v>4</v>
      </c>
      <c r="B12" s="138">
        <v>2.7</v>
      </c>
      <c r="C12" s="139">
        <v>2.6</v>
      </c>
      <c r="D12" s="151">
        <v>4.2</v>
      </c>
      <c r="E12" s="139">
        <v>2.3</v>
      </c>
      <c r="F12" s="142">
        <f t="shared" si="0"/>
        <v>3.25</v>
      </c>
      <c r="G12" s="65">
        <f t="shared" si="6"/>
        <v>98.21373030815198</v>
      </c>
      <c r="H12" s="114">
        <f t="shared" si="1"/>
        <v>2.4467756675164307</v>
      </c>
      <c r="I12" s="144">
        <v>1.5</v>
      </c>
      <c r="J12" s="142"/>
      <c r="K12" s="74"/>
      <c r="L12" s="71"/>
      <c r="M12" s="71"/>
      <c r="N12" s="71"/>
      <c r="O12" s="147"/>
      <c r="P12" s="149" t="s">
        <v>105</v>
      </c>
      <c r="Q12" s="155">
        <v>15</v>
      </c>
      <c r="R12" s="141"/>
      <c r="S12" s="164">
        <v>10</v>
      </c>
      <c r="T12" s="142"/>
      <c r="U12" s="75"/>
      <c r="V12" s="114"/>
      <c r="W12" s="170">
        <v>999</v>
      </c>
      <c r="X12" s="166">
        <v>0</v>
      </c>
      <c r="Y12" s="124">
        <v>0</v>
      </c>
      <c r="Z12" s="117">
        <v>0</v>
      </c>
      <c r="AA12">
        <f t="shared" si="7"/>
        <v>0</v>
      </c>
      <c r="AB12">
        <f t="shared" si="8"/>
        <v>0</v>
      </c>
      <c r="AC12">
        <f t="shared" si="9"/>
        <v>0</v>
      </c>
      <c r="AD12">
        <f t="shared" si="2"/>
        <v>4</v>
      </c>
      <c r="AE12">
        <f t="shared" si="3"/>
        <v>4</v>
      </c>
      <c r="AG12">
        <f t="shared" si="10"/>
        <v>7.415596568875922</v>
      </c>
      <c r="AH12">
        <f t="shared" si="4"/>
        <v>7.36303401489637</v>
      </c>
      <c r="AI12">
        <f t="shared" si="5"/>
        <v>7.28313401489637</v>
      </c>
      <c r="AJ12">
        <f t="shared" si="11"/>
        <v>2.4467756675164307</v>
      </c>
    </row>
    <row r="13" spans="1:36" ht="12.75">
      <c r="A13" s="132">
        <v>5</v>
      </c>
      <c r="B13" s="138">
        <v>4</v>
      </c>
      <c r="C13" s="139">
        <v>3.7</v>
      </c>
      <c r="D13" s="151">
        <v>10.6</v>
      </c>
      <c r="E13" s="139">
        <v>2.6</v>
      </c>
      <c r="F13" s="130">
        <f t="shared" si="0"/>
        <v>6.6</v>
      </c>
      <c r="G13" s="65">
        <f t="shared" si="6"/>
        <v>94.96075707524577</v>
      </c>
      <c r="H13" s="145">
        <f t="shared" si="1"/>
        <v>3.2671788171554432</v>
      </c>
      <c r="I13" s="144">
        <v>2.5</v>
      </c>
      <c r="J13" s="130"/>
      <c r="K13" s="66"/>
      <c r="L13" s="64"/>
      <c r="M13" s="64"/>
      <c r="N13" s="64"/>
      <c r="O13" s="111"/>
      <c r="P13" s="149" t="s">
        <v>103</v>
      </c>
      <c r="Q13" s="155">
        <v>20</v>
      </c>
      <c r="R13" s="140"/>
      <c r="S13" s="164">
        <v>4.2</v>
      </c>
      <c r="T13" s="130"/>
      <c r="U13" s="68"/>
      <c r="V13" s="145"/>
      <c r="W13" s="170">
        <v>993</v>
      </c>
      <c r="X13" s="166">
        <v>0</v>
      </c>
      <c r="Y13" s="124">
        <v>0</v>
      </c>
      <c r="Z13" s="117">
        <v>0</v>
      </c>
      <c r="AA13">
        <f t="shared" si="7"/>
        <v>0</v>
      </c>
      <c r="AB13">
        <f t="shared" si="8"/>
        <v>0</v>
      </c>
      <c r="AC13">
        <f t="shared" si="9"/>
        <v>0</v>
      </c>
      <c r="AD13">
        <f t="shared" si="2"/>
        <v>0</v>
      </c>
      <c r="AE13">
        <f t="shared" si="3"/>
        <v>5</v>
      </c>
      <c r="AG13">
        <f t="shared" si="10"/>
        <v>8.129717614725772</v>
      </c>
      <c r="AH13">
        <f t="shared" si="4"/>
        <v>7.959741395023205</v>
      </c>
      <c r="AI13">
        <f t="shared" si="5"/>
        <v>7.720041395023205</v>
      </c>
      <c r="AJ13">
        <f t="shared" si="11"/>
        <v>3.2671788171554432</v>
      </c>
    </row>
    <row r="14" spans="1:36" ht="12.75">
      <c r="A14" s="133">
        <v>6</v>
      </c>
      <c r="B14" s="138">
        <v>7.3</v>
      </c>
      <c r="C14" s="139">
        <v>6.6</v>
      </c>
      <c r="D14" s="151">
        <v>10.7</v>
      </c>
      <c r="E14" s="139">
        <v>4</v>
      </c>
      <c r="F14" s="142">
        <f t="shared" si="0"/>
        <v>7.35</v>
      </c>
      <c r="G14" s="65">
        <f t="shared" si="6"/>
        <v>89.83547051465914</v>
      </c>
      <c r="H14" s="114">
        <f t="shared" si="1"/>
        <v>5.744446162465117</v>
      </c>
      <c r="I14" s="144">
        <v>3.1</v>
      </c>
      <c r="J14" s="142"/>
      <c r="K14" s="74"/>
      <c r="L14" s="71"/>
      <c r="M14" s="71"/>
      <c r="N14" s="71"/>
      <c r="O14" s="147"/>
      <c r="P14" s="149" t="s">
        <v>103</v>
      </c>
      <c r="Q14" s="155">
        <v>44</v>
      </c>
      <c r="R14" s="141"/>
      <c r="S14" s="164">
        <v>0.3</v>
      </c>
      <c r="T14" s="142"/>
      <c r="U14" s="75"/>
      <c r="V14" s="114"/>
      <c r="W14" s="170">
        <v>1011</v>
      </c>
      <c r="X14" s="166">
        <v>0</v>
      </c>
      <c r="Y14" s="124">
        <v>0</v>
      </c>
      <c r="Z14" s="117">
        <v>0</v>
      </c>
      <c r="AA14">
        <f t="shared" si="7"/>
        <v>0</v>
      </c>
      <c r="AB14">
        <f t="shared" si="8"/>
        <v>0</v>
      </c>
      <c r="AC14">
        <f t="shared" si="9"/>
        <v>0</v>
      </c>
      <c r="AD14">
        <f t="shared" si="2"/>
        <v>0</v>
      </c>
      <c r="AE14">
        <f t="shared" si="3"/>
        <v>6</v>
      </c>
      <c r="AG14">
        <f t="shared" si="10"/>
        <v>10.22213458915475</v>
      </c>
      <c r="AH14">
        <f t="shared" si="4"/>
        <v>9.742402704808889</v>
      </c>
      <c r="AI14">
        <f t="shared" si="5"/>
        <v>9.183102704808888</v>
      </c>
      <c r="AJ14">
        <f t="shared" si="11"/>
        <v>5.744446162465117</v>
      </c>
    </row>
    <row r="15" spans="1:36" ht="12.75">
      <c r="A15" s="132">
        <v>7</v>
      </c>
      <c r="B15" s="138">
        <v>7</v>
      </c>
      <c r="C15" s="139">
        <v>6.3</v>
      </c>
      <c r="D15" s="151">
        <v>11.2</v>
      </c>
      <c r="E15" s="139">
        <v>6.9</v>
      </c>
      <c r="F15" s="130">
        <f t="shared" si="0"/>
        <v>9.05</v>
      </c>
      <c r="G15" s="65">
        <f t="shared" si="6"/>
        <v>89.71057848349149</v>
      </c>
      <c r="H15" s="145">
        <f t="shared" si="1"/>
        <v>5.428209837489287</v>
      </c>
      <c r="I15" s="144">
        <v>3.3</v>
      </c>
      <c r="J15" s="130"/>
      <c r="K15" s="66"/>
      <c r="L15" s="64"/>
      <c r="M15" s="64"/>
      <c r="N15" s="64"/>
      <c r="O15" s="111"/>
      <c r="P15" s="149" t="s">
        <v>102</v>
      </c>
      <c r="Q15" s="155">
        <v>29</v>
      </c>
      <c r="R15" s="140"/>
      <c r="S15" s="164">
        <v>0</v>
      </c>
      <c r="T15" s="130"/>
      <c r="U15" s="68"/>
      <c r="V15" s="145"/>
      <c r="W15" s="170">
        <v>995</v>
      </c>
      <c r="X15" s="166">
        <v>0</v>
      </c>
      <c r="Y15" s="124">
        <v>0</v>
      </c>
      <c r="Z15" s="117">
        <v>0</v>
      </c>
      <c r="AA15">
        <f t="shared" si="7"/>
        <v>0</v>
      </c>
      <c r="AB15">
        <f t="shared" si="8"/>
        <v>0</v>
      </c>
      <c r="AC15">
        <f t="shared" si="9"/>
        <v>0</v>
      </c>
      <c r="AD15">
        <f t="shared" si="2"/>
        <v>0</v>
      </c>
      <c r="AE15">
        <f t="shared" si="3"/>
        <v>7</v>
      </c>
      <c r="AG15">
        <f t="shared" si="10"/>
        <v>10.014043920115377</v>
      </c>
      <c r="AH15">
        <f t="shared" si="4"/>
        <v>9.542956730326413</v>
      </c>
      <c r="AI15">
        <f t="shared" si="5"/>
        <v>8.983656730326413</v>
      </c>
      <c r="AJ15">
        <f t="shared" si="11"/>
        <v>5.428209837489287</v>
      </c>
    </row>
    <row r="16" spans="1:36" ht="12.75">
      <c r="A16" s="133">
        <v>8</v>
      </c>
      <c r="B16" s="138">
        <v>2.8</v>
      </c>
      <c r="C16" s="139">
        <v>1.8</v>
      </c>
      <c r="D16" s="151">
        <v>4.6</v>
      </c>
      <c r="E16" s="139">
        <v>2.8</v>
      </c>
      <c r="F16" s="142">
        <f t="shared" si="0"/>
        <v>3.6999999999999997</v>
      </c>
      <c r="G16" s="65">
        <f t="shared" si="6"/>
        <v>82.41621773976416</v>
      </c>
      <c r="H16" s="114">
        <f t="shared" si="1"/>
        <v>0.10826302354457022</v>
      </c>
      <c r="I16" s="144">
        <v>-0.7</v>
      </c>
      <c r="J16" s="142"/>
      <c r="K16" s="74"/>
      <c r="L16" s="71"/>
      <c r="M16" s="71"/>
      <c r="N16" s="71"/>
      <c r="O16" s="147"/>
      <c r="P16" s="149" t="s">
        <v>106</v>
      </c>
      <c r="Q16" s="155">
        <v>32</v>
      </c>
      <c r="R16" s="141"/>
      <c r="S16" s="164">
        <v>0</v>
      </c>
      <c r="T16" s="142"/>
      <c r="U16" s="75"/>
      <c r="V16" s="114"/>
      <c r="W16" s="170">
        <v>998</v>
      </c>
      <c r="X16" s="166">
        <v>0</v>
      </c>
      <c r="Y16" s="124">
        <v>0</v>
      </c>
      <c r="Z16" s="117">
        <v>0</v>
      </c>
      <c r="AA16">
        <f t="shared" si="7"/>
        <v>0</v>
      </c>
      <c r="AB16">
        <f t="shared" si="8"/>
        <v>0</v>
      </c>
      <c r="AC16">
        <f t="shared" si="9"/>
        <v>0</v>
      </c>
      <c r="AD16">
        <f t="shared" si="2"/>
        <v>0</v>
      </c>
      <c r="AE16">
        <f t="shared" si="3"/>
        <v>8</v>
      </c>
      <c r="AG16">
        <f t="shared" si="10"/>
        <v>7.468490409399528</v>
      </c>
      <c r="AH16">
        <f t="shared" si="4"/>
        <v>6.954247317684119</v>
      </c>
      <c r="AI16">
        <f t="shared" si="5"/>
        <v>6.155247317684119</v>
      </c>
      <c r="AJ16">
        <f t="shared" si="11"/>
        <v>0.10826302354457022</v>
      </c>
    </row>
    <row r="17" spans="1:46" ht="12.75">
      <c r="A17" s="132">
        <v>9</v>
      </c>
      <c r="B17" s="138">
        <v>-2.7</v>
      </c>
      <c r="C17" s="139">
        <v>-2.8</v>
      </c>
      <c r="D17" s="151">
        <v>5.1</v>
      </c>
      <c r="E17" s="139">
        <v>-3.2</v>
      </c>
      <c r="F17" s="130">
        <f t="shared" si="0"/>
        <v>0.9499999999999997</v>
      </c>
      <c r="G17" s="65">
        <f t="shared" si="6"/>
        <v>97.82056852510217</v>
      </c>
      <c r="H17" s="145">
        <f t="shared" si="1"/>
        <v>-2.995838744052591</v>
      </c>
      <c r="I17" s="144">
        <v>-6.7</v>
      </c>
      <c r="J17" s="130"/>
      <c r="K17" s="66"/>
      <c r="L17" s="64"/>
      <c r="M17" s="64"/>
      <c r="N17" s="64"/>
      <c r="O17" s="111"/>
      <c r="P17" s="149" t="s">
        <v>107</v>
      </c>
      <c r="Q17" s="155">
        <v>6</v>
      </c>
      <c r="R17" s="140"/>
      <c r="S17" s="164">
        <v>0.1</v>
      </c>
      <c r="T17" s="130"/>
      <c r="U17" s="68"/>
      <c r="V17" s="145"/>
      <c r="W17" s="170">
        <v>1019</v>
      </c>
      <c r="X17" s="166">
        <v>0</v>
      </c>
      <c r="Y17" s="124">
        <v>0</v>
      </c>
      <c r="Z17" s="117">
        <v>0</v>
      </c>
      <c r="AA17">
        <f t="shared" si="7"/>
        <v>0</v>
      </c>
      <c r="AB17">
        <f t="shared" si="8"/>
        <v>0</v>
      </c>
      <c r="AC17">
        <f t="shared" si="9"/>
        <v>9</v>
      </c>
      <c r="AD17">
        <f t="shared" si="2"/>
        <v>0</v>
      </c>
      <c r="AE17">
        <f t="shared" si="3"/>
        <v>9</v>
      </c>
      <c r="AG17">
        <f t="shared" si="10"/>
        <v>5.007060977432383</v>
      </c>
      <c r="AH17">
        <f t="shared" si="4"/>
        <v>4.969935514522895</v>
      </c>
      <c r="AI17">
        <f t="shared" si="5"/>
        <v>4.897935514522895</v>
      </c>
      <c r="AJ17">
        <f t="shared" si="11"/>
        <v>-2.995838744052591</v>
      </c>
      <c r="AT17">
        <f aca="true" t="shared" si="12" ref="AT17:AT47">V9*(10^(85/(18429.1+(67.53*B9)+(0.003*31)))-1)</f>
        <v>0</v>
      </c>
    </row>
    <row r="18" spans="1:46" ht="12.75">
      <c r="A18" s="133">
        <v>10</v>
      </c>
      <c r="B18" s="138">
        <v>4.9</v>
      </c>
      <c r="C18" s="139">
        <v>4.1</v>
      </c>
      <c r="D18" s="151">
        <v>12.2</v>
      </c>
      <c r="E18" s="139">
        <v>-2.8</v>
      </c>
      <c r="F18" s="142">
        <f t="shared" si="0"/>
        <v>4.699999999999999</v>
      </c>
      <c r="G18" s="65">
        <f t="shared" si="6"/>
        <v>87.16772513878009</v>
      </c>
      <c r="H18" s="114">
        <f t="shared" si="1"/>
        <v>2.9489321023531154</v>
      </c>
      <c r="I18" s="144">
        <v>-5.7</v>
      </c>
      <c r="J18" s="142"/>
      <c r="K18" s="74"/>
      <c r="L18" s="71"/>
      <c r="M18" s="71"/>
      <c r="N18" s="71"/>
      <c r="O18" s="147"/>
      <c r="P18" s="149" t="s">
        <v>102</v>
      </c>
      <c r="Q18" s="155">
        <v>28</v>
      </c>
      <c r="R18" s="141"/>
      <c r="S18" s="164">
        <v>2.3</v>
      </c>
      <c r="T18" s="142"/>
      <c r="U18" s="75"/>
      <c r="V18" s="114"/>
      <c r="W18" s="170">
        <v>1023</v>
      </c>
      <c r="X18" s="166">
        <v>0</v>
      </c>
      <c r="Y18" s="124">
        <v>0</v>
      </c>
      <c r="Z18" s="117">
        <v>0</v>
      </c>
      <c r="AA18">
        <f t="shared" si="7"/>
        <v>10</v>
      </c>
      <c r="AB18">
        <f t="shared" si="8"/>
        <v>0</v>
      </c>
      <c r="AC18">
        <f t="shared" si="9"/>
        <v>0</v>
      </c>
      <c r="AD18">
        <f t="shared" si="2"/>
        <v>0</v>
      </c>
      <c r="AE18">
        <f t="shared" si="3"/>
        <v>10</v>
      </c>
      <c r="AG18">
        <f t="shared" si="10"/>
        <v>8.659035531865939</v>
      </c>
      <c r="AH18">
        <f t="shared" si="4"/>
        <v>8.187084292086206</v>
      </c>
      <c r="AI18">
        <f t="shared" si="5"/>
        <v>7.547884292086206</v>
      </c>
      <c r="AJ18">
        <f t="shared" si="11"/>
        <v>2.9489321023531154</v>
      </c>
      <c r="AT18">
        <f t="shared" si="12"/>
        <v>0</v>
      </c>
    </row>
    <row r="19" spans="1:46" ht="12.75">
      <c r="A19" s="132">
        <v>11</v>
      </c>
      <c r="B19" s="138">
        <v>11.2</v>
      </c>
      <c r="C19" s="139">
        <v>11.1</v>
      </c>
      <c r="D19" s="151">
        <v>12.1</v>
      </c>
      <c r="E19" s="139">
        <v>4.9</v>
      </c>
      <c r="F19" s="130">
        <f t="shared" si="0"/>
        <v>8.5</v>
      </c>
      <c r="G19" s="65">
        <f t="shared" si="6"/>
        <v>98.73743574365108</v>
      </c>
      <c r="H19" s="145">
        <f t="shared" si="1"/>
        <v>11.008660633210324</v>
      </c>
      <c r="I19" s="144">
        <v>4.7</v>
      </c>
      <c r="J19" s="130"/>
      <c r="K19" s="66"/>
      <c r="L19" s="64"/>
      <c r="M19" s="64"/>
      <c r="N19" s="64"/>
      <c r="O19" s="111"/>
      <c r="P19" s="149" t="s">
        <v>102</v>
      </c>
      <c r="Q19" s="155">
        <v>29</v>
      </c>
      <c r="R19" s="140"/>
      <c r="S19" s="164">
        <v>3.2</v>
      </c>
      <c r="T19" s="130"/>
      <c r="U19" s="68"/>
      <c r="V19" s="145"/>
      <c r="W19" s="170">
        <v>1021</v>
      </c>
      <c r="X19" s="166">
        <v>0</v>
      </c>
      <c r="Y19" s="124">
        <v>0</v>
      </c>
      <c r="Z19" s="117">
        <v>0</v>
      </c>
      <c r="AA19">
        <f t="shared" si="7"/>
        <v>0</v>
      </c>
      <c r="AB19">
        <f t="shared" si="8"/>
        <v>0</v>
      </c>
      <c r="AC19">
        <f t="shared" si="9"/>
        <v>0</v>
      </c>
      <c r="AD19">
        <f t="shared" si="2"/>
        <v>0</v>
      </c>
      <c r="AE19">
        <f t="shared" si="3"/>
        <v>11</v>
      </c>
      <c r="AG19">
        <f t="shared" si="10"/>
        <v>13.295654505920231</v>
      </c>
      <c r="AH19">
        <f t="shared" si="4"/>
        <v>13.207688324480838</v>
      </c>
      <c r="AI19">
        <f t="shared" si="5"/>
        <v>13.127788324480838</v>
      </c>
      <c r="AJ19">
        <f t="shared" si="11"/>
        <v>11.008660633210324</v>
      </c>
      <c r="AT19">
        <f t="shared" si="12"/>
        <v>0</v>
      </c>
    </row>
    <row r="20" spans="1:46" ht="12.75">
      <c r="A20" s="133">
        <v>12</v>
      </c>
      <c r="B20" s="138">
        <v>6</v>
      </c>
      <c r="C20" s="139">
        <v>5.8</v>
      </c>
      <c r="D20" s="151">
        <v>8.6</v>
      </c>
      <c r="E20" s="139">
        <v>6</v>
      </c>
      <c r="F20" s="142">
        <f t="shared" si="0"/>
        <v>7.3</v>
      </c>
      <c r="G20" s="65">
        <f t="shared" si="6"/>
        <v>96.91477102710422</v>
      </c>
      <c r="H20" s="114">
        <f t="shared" si="1"/>
        <v>5.547980537116311</v>
      </c>
      <c r="I20" s="144">
        <v>6.1</v>
      </c>
      <c r="J20" s="142"/>
      <c r="K20" s="74"/>
      <c r="L20" s="71"/>
      <c r="M20" s="71"/>
      <c r="N20" s="71"/>
      <c r="O20" s="147"/>
      <c r="P20" s="149" t="s">
        <v>104</v>
      </c>
      <c r="Q20" s="155">
        <v>25</v>
      </c>
      <c r="R20" s="141"/>
      <c r="S20" s="164">
        <v>7.6</v>
      </c>
      <c r="T20" s="142"/>
      <c r="U20" s="75"/>
      <c r="V20" s="114"/>
      <c r="W20" s="170">
        <v>1019</v>
      </c>
      <c r="X20" s="166">
        <v>0</v>
      </c>
      <c r="Y20" s="124">
        <v>0</v>
      </c>
      <c r="Z20" s="117">
        <v>0</v>
      </c>
      <c r="AA20">
        <f t="shared" si="7"/>
        <v>0</v>
      </c>
      <c r="AB20">
        <f t="shared" si="8"/>
        <v>0</v>
      </c>
      <c r="AC20">
        <f t="shared" si="9"/>
        <v>0</v>
      </c>
      <c r="AD20">
        <f t="shared" si="2"/>
        <v>0</v>
      </c>
      <c r="AE20">
        <f t="shared" si="3"/>
        <v>12</v>
      </c>
      <c r="AG20">
        <f t="shared" si="10"/>
        <v>9.347120306962537</v>
      </c>
      <c r="AH20">
        <f t="shared" si="4"/>
        <v>9.218540243120705</v>
      </c>
      <c r="AI20">
        <f t="shared" si="5"/>
        <v>9.058740243120704</v>
      </c>
      <c r="AJ20">
        <f t="shared" si="11"/>
        <v>5.547980537116311</v>
      </c>
      <c r="AT20">
        <f t="shared" si="12"/>
        <v>0</v>
      </c>
    </row>
    <row r="21" spans="1:46" ht="12.75">
      <c r="A21" s="132">
        <v>13</v>
      </c>
      <c r="B21" s="138">
        <v>0</v>
      </c>
      <c r="C21" s="139">
        <v>0</v>
      </c>
      <c r="D21" s="151">
        <v>7</v>
      </c>
      <c r="E21" s="139">
        <v>-2</v>
      </c>
      <c r="F21" s="130">
        <f t="shared" si="0"/>
        <v>2.5</v>
      </c>
      <c r="G21" s="65">
        <f t="shared" si="6"/>
        <v>100</v>
      </c>
      <c r="H21" s="145">
        <f t="shared" si="1"/>
        <v>0</v>
      </c>
      <c r="I21" s="144">
        <v>-4.2</v>
      </c>
      <c r="J21" s="130"/>
      <c r="K21" s="66"/>
      <c r="L21" s="64"/>
      <c r="M21" s="64"/>
      <c r="N21" s="64"/>
      <c r="O21" s="111"/>
      <c r="P21" s="149" t="s">
        <v>106</v>
      </c>
      <c r="Q21" s="155">
        <v>6</v>
      </c>
      <c r="R21" s="140"/>
      <c r="S21" s="164">
        <v>0</v>
      </c>
      <c r="T21" s="130"/>
      <c r="U21" s="68"/>
      <c r="V21" s="145"/>
      <c r="W21" s="170">
        <v>1038</v>
      </c>
      <c r="X21" s="166">
        <v>0</v>
      </c>
      <c r="Y21" s="124">
        <v>0</v>
      </c>
      <c r="Z21" s="117">
        <v>0</v>
      </c>
      <c r="AA21">
        <f t="shared" si="7"/>
        <v>0</v>
      </c>
      <c r="AB21">
        <f t="shared" si="8"/>
        <v>0</v>
      </c>
      <c r="AC21">
        <f t="shared" si="9"/>
        <v>0</v>
      </c>
      <c r="AD21">
        <f t="shared" si="2"/>
        <v>0</v>
      </c>
      <c r="AE21">
        <f t="shared" si="3"/>
        <v>13</v>
      </c>
      <c r="AG21">
        <f t="shared" si="10"/>
        <v>6.107</v>
      </c>
      <c r="AH21">
        <f t="shared" si="4"/>
        <v>6.107</v>
      </c>
      <c r="AI21">
        <f t="shared" si="5"/>
        <v>6.107</v>
      </c>
      <c r="AJ21">
        <f t="shared" si="11"/>
        <v>0</v>
      </c>
      <c r="AT21">
        <f t="shared" si="12"/>
        <v>0</v>
      </c>
    </row>
    <row r="22" spans="1:46" ht="12.75">
      <c r="A22" s="133">
        <v>14</v>
      </c>
      <c r="B22" s="138">
        <v>-2.3</v>
      </c>
      <c r="C22" s="139">
        <v>-2.4</v>
      </c>
      <c r="D22" s="151">
        <v>7.8</v>
      </c>
      <c r="E22" s="139">
        <v>-3</v>
      </c>
      <c r="F22" s="142">
        <f t="shared" si="0"/>
        <v>2.4</v>
      </c>
      <c r="G22" s="65">
        <f t="shared" si="6"/>
        <v>97.86515188894086</v>
      </c>
      <c r="H22" s="114">
        <f t="shared" si="1"/>
        <v>-2.590709779354559</v>
      </c>
      <c r="I22" s="144">
        <v>-5.5</v>
      </c>
      <c r="J22" s="142"/>
      <c r="K22" s="74"/>
      <c r="L22" s="71"/>
      <c r="M22" s="71"/>
      <c r="N22" s="71"/>
      <c r="O22" s="147"/>
      <c r="P22" s="149" t="s">
        <v>108</v>
      </c>
      <c r="Q22" s="155">
        <v>6</v>
      </c>
      <c r="R22" s="141"/>
      <c r="S22" s="164">
        <v>0</v>
      </c>
      <c r="T22" s="142"/>
      <c r="U22" s="75"/>
      <c r="V22" s="114"/>
      <c r="W22" s="170">
        <v>1036</v>
      </c>
      <c r="X22" s="166">
        <v>0</v>
      </c>
      <c r="Y22" s="124">
        <v>0</v>
      </c>
      <c r="Z22" s="117">
        <v>0</v>
      </c>
      <c r="AA22">
        <f t="shared" si="7"/>
        <v>0</v>
      </c>
      <c r="AB22">
        <f t="shared" si="8"/>
        <v>0</v>
      </c>
      <c r="AC22">
        <f t="shared" si="9"/>
        <v>0</v>
      </c>
      <c r="AD22">
        <f t="shared" si="2"/>
        <v>0</v>
      </c>
      <c r="AE22">
        <f t="shared" si="3"/>
        <v>14</v>
      </c>
      <c r="AG22">
        <f t="shared" si="10"/>
        <v>5.158032533708468</v>
      </c>
      <c r="AH22">
        <f t="shared" si="4"/>
        <v>5.119916373594777</v>
      </c>
      <c r="AI22">
        <f t="shared" si="5"/>
        <v>5.047916373594777</v>
      </c>
      <c r="AJ22">
        <f t="shared" si="11"/>
        <v>-2.590709779354559</v>
      </c>
      <c r="AT22">
        <f t="shared" si="12"/>
        <v>0</v>
      </c>
    </row>
    <row r="23" spans="1:46" ht="12.75">
      <c r="A23" s="132">
        <v>15</v>
      </c>
      <c r="B23" s="138">
        <v>-1.7</v>
      </c>
      <c r="C23" s="139">
        <v>-1.9</v>
      </c>
      <c r="D23" s="151">
        <v>9.8</v>
      </c>
      <c r="E23" s="139">
        <v>-2.6</v>
      </c>
      <c r="F23" s="130">
        <f t="shared" si="0"/>
        <v>3.6000000000000005</v>
      </c>
      <c r="G23" s="65">
        <f t="shared" si="6"/>
        <v>95.86370096101938</v>
      </c>
      <c r="H23" s="145">
        <f t="shared" si="1"/>
        <v>-2.271285955026821</v>
      </c>
      <c r="I23" s="144">
        <v>-6.7</v>
      </c>
      <c r="J23" s="130"/>
      <c r="K23" s="66"/>
      <c r="L23" s="64"/>
      <c r="M23" s="64"/>
      <c r="N23" s="64"/>
      <c r="O23" s="111"/>
      <c r="P23" s="149" t="s">
        <v>105</v>
      </c>
      <c r="Q23" s="155">
        <v>15</v>
      </c>
      <c r="R23" s="140"/>
      <c r="S23" s="164">
        <v>0.3</v>
      </c>
      <c r="T23" s="130"/>
      <c r="U23" s="68"/>
      <c r="V23" s="145"/>
      <c r="W23" s="170">
        <v>1033</v>
      </c>
      <c r="X23" s="166">
        <v>0</v>
      </c>
      <c r="Y23" s="124">
        <v>0</v>
      </c>
      <c r="Z23" s="117">
        <v>0</v>
      </c>
      <c r="AA23">
        <f t="shared" si="7"/>
        <v>0</v>
      </c>
      <c r="AB23">
        <f t="shared" si="8"/>
        <v>0</v>
      </c>
      <c r="AC23">
        <f t="shared" si="9"/>
        <v>15</v>
      </c>
      <c r="AD23">
        <f t="shared" si="2"/>
        <v>0</v>
      </c>
      <c r="AE23">
        <f t="shared" si="3"/>
        <v>15</v>
      </c>
      <c r="AG23">
        <f t="shared" si="10"/>
        <v>5.39205510851514</v>
      </c>
      <c r="AH23">
        <f t="shared" si="4"/>
        <v>5.313023584880323</v>
      </c>
      <c r="AI23">
        <f t="shared" si="5"/>
        <v>5.169023584880323</v>
      </c>
      <c r="AJ23">
        <f t="shared" si="11"/>
        <v>-2.271285955026821</v>
      </c>
      <c r="AT23">
        <f t="shared" si="12"/>
        <v>0</v>
      </c>
    </row>
    <row r="24" spans="1:46" ht="12.75">
      <c r="A24" s="133">
        <v>16</v>
      </c>
      <c r="B24" s="138">
        <v>2.7</v>
      </c>
      <c r="C24" s="139">
        <v>2.5</v>
      </c>
      <c r="D24" s="151">
        <v>9</v>
      </c>
      <c r="E24" s="139">
        <v>-1.9</v>
      </c>
      <c r="F24" s="142">
        <f t="shared" si="0"/>
        <v>3.55</v>
      </c>
      <c r="G24" s="65">
        <f t="shared" si="6"/>
        <v>96.43190397077873</v>
      </c>
      <c r="H24" s="114">
        <f t="shared" si="1"/>
        <v>2.19009329988709</v>
      </c>
      <c r="I24" s="144">
        <v>-6.4</v>
      </c>
      <c r="J24" s="142"/>
      <c r="K24" s="74"/>
      <c r="L24" s="71"/>
      <c r="M24" s="71"/>
      <c r="N24" s="71"/>
      <c r="O24" s="147"/>
      <c r="P24" s="149" t="s">
        <v>108</v>
      </c>
      <c r="Q24" s="155">
        <v>18</v>
      </c>
      <c r="R24" s="141"/>
      <c r="S24" s="164">
        <v>0</v>
      </c>
      <c r="T24" s="142"/>
      <c r="U24" s="75"/>
      <c r="V24" s="114"/>
      <c r="W24" s="170">
        <v>1035</v>
      </c>
      <c r="X24" s="166">
        <v>0</v>
      </c>
      <c r="Y24" s="124">
        <v>0</v>
      </c>
      <c r="Z24" s="117">
        <v>0</v>
      </c>
      <c r="AA24">
        <f t="shared" si="7"/>
        <v>0</v>
      </c>
      <c r="AB24">
        <f t="shared" si="8"/>
        <v>0</v>
      </c>
      <c r="AC24">
        <f t="shared" si="9"/>
        <v>0</v>
      </c>
      <c r="AD24">
        <f t="shared" si="2"/>
        <v>0</v>
      </c>
      <c r="AE24">
        <f t="shared" si="3"/>
        <v>16</v>
      </c>
      <c r="AG24">
        <f t="shared" si="10"/>
        <v>7.415596568875922</v>
      </c>
      <c r="AH24">
        <f t="shared" si="4"/>
        <v>7.310800962158791</v>
      </c>
      <c r="AI24">
        <f t="shared" si="5"/>
        <v>7.1510009621587916</v>
      </c>
      <c r="AJ24">
        <f t="shared" si="11"/>
        <v>2.19009329988709</v>
      </c>
      <c r="AT24">
        <f t="shared" si="12"/>
        <v>0</v>
      </c>
    </row>
    <row r="25" spans="1:46" ht="12.75">
      <c r="A25" s="132">
        <v>17</v>
      </c>
      <c r="B25" s="138">
        <v>0</v>
      </c>
      <c r="C25" s="139">
        <v>-0.1</v>
      </c>
      <c r="D25" s="151">
        <v>6</v>
      </c>
      <c r="E25" s="139">
        <v>-1.5</v>
      </c>
      <c r="F25" s="130">
        <f t="shared" si="0"/>
        <v>2.25</v>
      </c>
      <c r="G25" s="65">
        <f t="shared" si="6"/>
        <v>98.0961638900124</v>
      </c>
      <c r="H25" s="145">
        <f t="shared" si="1"/>
        <v>-0.26403708843008705</v>
      </c>
      <c r="I25" s="144">
        <v>-5.9</v>
      </c>
      <c r="J25" s="130"/>
      <c r="K25" s="66"/>
      <c r="L25" s="64"/>
      <c r="M25" s="64"/>
      <c r="N25" s="64"/>
      <c r="O25" s="111"/>
      <c r="P25" s="149" t="s">
        <v>107</v>
      </c>
      <c r="Q25" s="155">
        <v>7</v>
      </c>
      <c r="R25" s="140"/>
      <c r="S25" s="164">
        <v>0</v>
      </c>
      <c r="T25" s="130"/>
      <c r="U25" s="68"/>
      <c r="V25" s="145"/>
      <c r="W25" s="170">
        <v>1041</v>
      </c>
      <c r="X25" s="166">
        <v>0</v>
      </c>
      <c r="Y25" s="124">
        <v>0</v>
      </c>
      <c r="Z25" s="117">
        <v>0</v>
      </c>
      <c r="AA25">
        <f t="shared" si="7"/>
        <v>0</v>
      </c>
      <c r="AB25">
        <f t="shared" si="8"/>
        <v>0</v>
      </c>
      <c r="AC25">
        <f t="shared" si="9"/>
        <v>0</v>
      </c>
      <c r="AD25">
        <f t="shared" si="2"/>
        <v>0</v>
      </c>
      <c r="AE25">
        <f t="shared" si="3"/>
        <v>17</v>
      </c>
      <c r="AG25">
        <f t="shared" si="10"/>
        <v>6.107</v>
      </c>
      <c r="AH25">
        <f t="shared" si="4"/>
        <v>6.062732728763058</v>
      </c>
      <c r="AI25">
        <f t="shared" si="5"/>
        <v>5.990732728763058</v>
      </c>
      <c r="AJ25">
        <f t="shared" si="11"/>
        <v>-0.26403708843008705</v>
      </c>
      <c r="AT25">
        <f t="shared" si="12"/>
        <v>0</v>
      </c>
    </row>
    <row r="26" spans="1:46" ht="12.75">
      <c r="A26" s="133">
        <v>18</v>
      </c>
      <c r="B26" s="138">
        <v>-1.7</v>
      </c>
      <c r="C26" s="139">
        <v>-1.9</v>
      </c>
      <c r="D26" s="151">
        <v>2</v>
      </c>
      <c r="E26" s="139">
        <v>-2.9</v>
      </c>
      <c r="F26" s="142">
        <f t="shared" si="0"/>
        <v>-0.44999999999999996</v>
      </c>
      <c r="G26" s="65">
        <f t="shared" si="6"/>
        <v>95.86370096101938</v>
      </c>
      <c r="H26" s="114">
        <f t="shared" si="1"/>
        <v>-2.271285955026821</v>
      </c>
      <c r="I26" s="144">
        <v>-5.4</v>
      </c>
      <c r="J26" s="142"/>
      <c r="K26" s="74"/>
      <c r="L26" s="71"/>
      <c r="M26" s="71"/>
      <c r="N26" s="71"/>
      <c r="O26" s="147"/>
      <c r="P26" s="149" t="s">
        <v>102</v>
      </c>
      <c r="Q26" s="155">
        <v>10</v>
      </c>
      <c r="R26" s="141"/>
      <c r="S26" s="164">
        <v>0</v>
      </c>
      <c r="T26" s="142"/>
      <c r="U26" s="75"/>
      <c r="V26" s="114"/>
      <c r="W26" s="170">
        <v>1041</v>
      </c>
      <c r="X26" s="166">
        <v>0</v>
      </c>
      <c r="Y26" s="124">
        <v>0</v>
      </c>
      <c r="Z26" s="117">
        <v>0</v>
      </c>
      <c r="AA26">
        <f t="shared" si="7"/>
        <v>0</v>
      </c>
      <c r="AB26">
        <f t="shared" si="8"/>
        <v>0</v>
      </c>
      <c r="AC26">
        <f t="shared" si="9"/>
        <v>0</v>
      </c>
      <c r="AD26">
        <f t="shared" si="2"/>
        <v>0</v>
      </c>
      <c r="AE26">
        <f t="shared" si="3"/>
        <v>18</v>
      </c>
      <c r="AG26">
        <f t="shared" si="10"/>
        <v>5.39205510851514</v>
      </c>
      <c r="AH26">
        <f t="shared" si="4"/>
        <v>5.313023584880323</v>
      </c>
      <c r="AI26">
        <f t="shared" si="5"/>
        <v>5.169023584880323</v>
      </c>
      <c r="AJ26">
        <f t="shared" si="11"/>
        <v>-2.271285955026821</v>
      </c>
      <c r="AT26">
        <f t="shared" si="12"/>
        <v>0</v>
      </c>
    </row>
    <row r="27" spans="1:46" ht="12.75">
      <c r="A27" s="132">
        <v>19</v>
      </c>
      <c r="B27" s="138">
        <v>0</v>
      </c>
      <c r="C27" s="139">
        <v>-0.1</v>
      </c>
      <c r="D27" s="151">
        <v>6.5</v>
      </c>
      <c r="E27" s="139">
        <v>-2</v>
      </c>
      <c r="F27" s="130">
        <f t="shared" si="0"/>
        <v>2.25</v>
      </c>
      <c r="G27" s="65">
        <f t="shared" si="6"/>
        <v>98.0961638900124</v>
      </c>
      <c r="H27" s="145">
        <f t="shared" si="1"/>
        <v>-0.26403708843008705</v>
      </c>
      <c r="I27" s="144">
        <v>-1.2</v>
      </c>
      <c r="J27" s="130"/>
      <c r="K27" s="66"/>
      <c r="L27" s="64"/>
      <c r="M27" s="64"/>
      <c r="N27" s="64"/>
      <c r="O27" s="111"/>
      <c r="P27" s="149" t="s">
        <v>103</v>
      </c>
      <c r="Q27" s="155">
        <v>22</v>
      </c>
      <c r="R27" s="140"/>
      <c r="S27" s="164" t="s">
        <v>110</v>
      </c>
      <c r="T27" s="130"/>
      <c r="U27" s="68"/>
      <c r="V27" s="145"/>
      <c r="W27" s="170">
        <v>1039</v>
      </c>
      <c r="X27" s="166">
        <v>0</v>
      </c>
      <c r="Y27" s="124">
        <v>0</v>
      </c>
      <c r="Z27" s="117">
        <v>0</v>
      </c>
      <c r="AA27">
        <f t="shared" si="7"/>
        <v>0</v>
      </c>
      <c r="AB27">
        <f t="shared" si="8"/>
        <v>0</v>
      </c>
      <c r="AC27">
        <f t="shared" si="9"/>
        <v>0</v>
      </c>
      <c r="AD27">
        <f t="shared" si="2"/>
        <v>0</v>
      </c>
      <c r="AE27">
        <f t="shared" si="3"/>
        <v>19</v>
      </c>
      <c r="AG27">
        <f t="shared" si="10"/>
        <v>6.107</v>
      </c>
      <c r="AH27">
        <f t="shared" si="4"/>
        <v>6.062732728763058</v>
      </c>
      <c r="AI27">
        <f t="shared" si="5"/>
        <v>5.990732728763058</v>
      </c>
      <c r="AJ27">
        <f t="shared" si="11"/>
        <v>-0.26403708843008705</v>
      </c>
      <c r="AT27">
        <f t="shared" si="12"/>
        <v>0</v>
      </c>
    </row>
    <row r="28" spans="1:46" ht="12.75">
      <c r="A28" s="133">
        <v>20</v>
      </c>
      <c r="B28" s="138">
        <v>4.2</v>
      </c>
      <c r="C28" s="139">
        <v>4.1</v>
      </c>
      <c r="D28" s="151">
        <v>9.1</v>
      </c>
      <c r="E28" s="139">
        <v>0</v>
      </c>
      <c r="F28" s="142">
        <f t="shared" si="0"/>
        <v>4.55</v>
      </c>
      <c r="G28" s="65">
        <f t="shared" si="6"/>
        <v>98.3307822035608</v>
      </c>
      <c r="H28" s="114">
        <f t="shared" si="1"/>
        <v>3.960550027458259</v>
      </c>
      <c r="I28" s="144">
        <v>-0.8</v>
      </c>
      <c r="J28" s="142"/>
      <c r="K28" s="74"/>
      <c r="L28" s="71"/>
      <c r="M28" s="71"/>
      <c r="N28" s="71"/>
      <c r="O28" s="147"/>
      <c r="P28" s="149" t="s">
        <v>104</v>
      </c>
      <c r="Q28" s="155">
        <v>13</v>
      </c>
      <c r="R28" s="141"/>
      <c r="S28" s="164">
        <v>0</v>
      </c>
      <c r="T28" s="142"/>
      <c r="U28" s="75"/>
      <c r="V28" s="114"/>
      <c r="W28" s="170">
        <v>1037</v>
      </c>
      <c r="X28" s="166">
        <v>0</v>
      </c>
      <c r="Y28" s="124">
        <v>0</v>
      </c>
      <c r="Z28" s="117">
        <v>0</v>
      </c>
      <c r="AA28">
        <f t="shared" si="7"/>
        <v>0</v>
      </c>
      <c r="AB28">
        <f t="shared" si="8"/>
        <v>0</v>
      </c>
      <c r="AC28">
        <f t="shared" si="9"/>
        <v>0</v>
      </c>
      <c r="AD28">
        <f t="shared" si="2"/>
        <v>0</v>
      </c>
      <c r="AE28">
        <f t="shared" si="3"/>
        <v>20</v>
      </c>
      <c r="AG28">
        <f t="shared" si="10"/>
        <v>8.244808096108713</v>
      </c>
      <c r="AH28">
        <f t="shared" si="4"/>
        <v>8.187084292086206</v>
      </c>
      <c r="AI28">
        <f t="shared" si="5"/>
        <v>8.107184292086206</v>
      </c>
      <c r="AJ28">
        <f t="shared" si="11"/>
        <v>3.960550027458259</v>
      </c>
      <c r="AT28">
        <f t="shared" si="12"/>
        <v>0</v>
      </c>
    </row>
    <row r="29" spans="1:46" ht="12.75">
      <c r="A29" s="132">
        <v>21</v>
      </c>
      <c r="B29" s="138">
        <v>8.9</v>
      </c>
      <c r="C29" s="139">
        <v>8.1</v>
      </c>
      <c r="D29" s="151">
        <v>11.4</v>
      </c>
      <c r="E29" s="139">
        <v>4.2</v>
      </c>
      <c r="F29" s="130">
        <f t="shared" si="0"/>
        <v>7.800000000000001</v>
      </c>
      <c r="G29" s="65">
        <f t="shared" si="6"/>
        <v>89.11147621705028</v>
      </c>
      <c r="H29" s="145">
        <f t="shared" si="1"/>
        <v>7.206093738767965</v>
      </c>
      <c r="I29" s="144">
        <v>2.3</v>
      </c>
      <c r="J29" s="130"/>
      <c r="K29" s="66"/>
      <c r="L29" s="64"/>
      <c r="M29" s="64"/>
      <c r="N29" s="64"/>
      <c r="O29" s="111"/>
      <c r="P29" s="149" t="s">
        <v>104</v>
      </c>
      <c r="Q29" s="155">
        <v>18</v>
      </c>
      <c r="R29" s="140"/>
      <c r="S29" s="164">
        <v>0.4</v>
      </c>
      <c r="T29" s="130"/>
      <c r="U29" s="68"/>
      <c r="V29" s="145"/>
      <c r="W29" s="170">
        <v>1032</v>
      </c>
      <c r="X29" s="166">
        <v>0</v>
      </c>
      <c r="Y29" s="124">
        <v>0</v>
      </c>
      <c r="Z29" s="117">
        <v>0</v>
      </c>
      <c r="AA29">
        <f t="shared" si="7"/>
        <v>0</v>
      </c>
      <c r="AB29">
        <f t="shared" si="8"/>
        <v>0</v>
      </c>
      <c r="AC29">
        <f t="shared" si="9"/>
        <v>0</v>
      </c>
      <c r="AD29">
        <f t="shared" si="2"/>
        <v>0</v>
      </c>
      <c r="AE29">
        <f t="shared" si="3"/>
        <v>21</v>
      </c>
      <c r="AG29">
        <f t="shared" si="10"/>
        <v>11.397624958456682</v>
      </c>
      <c r="AH29">
        <f t="shared" si="4"/>
        <v>10.795791854163713</v>
      </c>
      <c r="AI29">
        <f t="shared" si="5"/>
        <v>10.156591854163713</v>
      </c>
      <c r="AJ29">
        <f t="shared" si="11"/>
        <v>7.206093738767965</v>
      </c>
      <c r="AT29">
        <f t="shared" si="12"/>
        <v>0</v>
      </c>
    </row>
    <row r="30" spans="1:46" ht="12.75">
      <c r="A30" s="133">
        <v>22</v>
      </c>
      <c r="B30" s="138">
        <v>7.2</v>
      </c>
      <c r="C30" s="139">
        <v>6.3</v>
      </c>
      <c r="D30" s="151">
        <v>8.2</v>
      </c>
      <c r="E30" s="139">
        <v>5.5</v>
      </c>
      <c r="F30" s="142">
        <f t="shared" si="0"/>
        <v>6.85</v>
      </c>
      <c r="G30" s="65">
        <f t="shared" si="6"/>
        <v>86.91441316910067</v>
      </c>
      <c r="H30" s="114">
        <f t="shared" si="1"/>
        <v>5.170333378831491</v>
      </c>
      <c r="I30" s="144">
        <v>3.2</v>
      </c>
      <c r="J30" s="142"/>
      <c r="K30" s="74"/>
      <c r="L30" s="71"/>
      <c r="M30" s="71"/>
      <c r="N30" s="71"/>
      <c r="O30" s="147"/>
      <c r="P30" s="149" t="s">
        <v>104</v>
      </c>
      <c r="Q30" s="155">
        <v>33</v>
      </c>
      <c r="R30" s="141"/>
      <c r="S30" s="164">
        <v>4.4</v>
      </c>
      <c r="T30" s="142"/>
      <c r="U30" s="75"/>
      <c r="V30" s="114"/>
      <c r="W30" s="170">
        <v>1025</v>
      </c>
      <c r="X30" s="166">
        <v>0</v>
      </c>
      <c r="Y30" s="124">
        <v>0</v>
      </c>
      <c r="Z30" s="117">
        <v>0</v>
      </c>
      <c r="AA30">
        <f t="shared" si="7"/>
        <v>0</v>
      </c>
      <c r="AB30">
        <f t="shared" si="8"/>
        <v>0</v>
      </c>
      <c r="AC30">
        <f t="shared" si="9"/>
        <v>0</v>
      </c>
      <c r="AD30">
        <f t="shared" si="2"/>
        <v>0</v>
      </c>
      <c r="AE30">
        <f t="shared" si="3"/>
        <v>22</v>
      </c>
      <c r="AG30">
        <f t="shared" si="10"/>
        <v>10.152351501423265</v>
      </c>
      <c r="AH30">
        <f t="shared" si="4"/>
        <v>9.542956730326413</v>
      </c>
      <c r="AI30">
        <f t="shared" si="5"/>
        <v>8.823856730326412</v>
      </c>
      <c r="AJ30">
        <f t="shared" si="11"/>
        <v>5.170333378831491</v>
      </c>
      <c r="AT30">
        <f t="shared" si="12"/>
        <v>0</v>
      </c>
    </row>
    <row r="31" spans="1:46" ht="12.75">
      <c r="A31" s="132">
        <v>23</v>
      </c>
      <c r="B31" s="138">
        <v>3.2</v>
      </c>
      <c r="C31" s="139">
        <v>2</v>
      </c>
      <c r="D31" s="151">
        <v>7</v>
      </c>
      <c r="E31" s="139">
        <v>2.8</v>
      </c>
      <c r="F31" s="130">
        <f t="shared" si="0"/>
        <v>4.9</v>
      </c>
      <c r="G31" s="65">
        <f t="shared" si="6"/>
        <v>79.33603201642553</v>
      </c>
      <c r="H31" s="145">
        <f t="shared" si="1"/>
        <v>-0.02542890562447589</v>
      </c>
      <c r="I31" s="144">
        <v>0</v>
      </c>
      <c r="J31" s="130"/>
      <c r="K31" s="66"/>
      <c r="L31" s="64"/>
      <c r="M31" s="64"/>
      <c r="N31" s="64"/>
      <c r="O31" s="111"/>
      <c r="P31" s="149" t="s">
        <v>108</v>
      </c>
      <c r="Q31" s="155">
        <v>38</v>
      </c>
      <c r="R31" s="140"/>
      <c r="S31" s="164">
        <v>1</v>
      </c>
      <c r="T31" s="130"/>
      <c r="U31" s="68"/>
      <c r="V31" s="145"/>
      <c r="W31" s="170">
        <v>1014</v>
      </c>
      <c r="X31" s="166">
        <v>0</v>
      </c>
      <c r="Y31" s="124">
        <v>1</v>
      </c>
      <c r="Z31" s="117">
        <v>0</v>
      </c>
      <c r="AA31">
        <f t="shared" si="7"/>
        <v>0</v>
      </c>
      <c r="AB31">
        <f t="shared" si="8"/>
        <v>0</v>
      </c>
      <c r="AC31">
        <f t="shared" si="9"/>
        <v>0</v>
      </c>
      <c r="AD31">
        <f t="shared" si="2"/>
        <v>0</v>
      </c>
      <c r="AE31">
        <f t="shared" si="3"/>
        <v>23</v>
      </c>
      <c r="AG31">
        <f t="shared" si="10"/>
        <v>7.683414621449662</v>
      </c>
      <c r="AH31">
        <f t="shared" si="4"/>
        <v>7.054516284028025</v>
      </c>
      <c r="AI31">
        <f t="shared" si="5"/>
        <v>6.095716284028025</v>
      </c>
      <c r="AJ31">
        <f t="shared" si="11"/>
        <v>-0.02542890562447589</v>
      </c>
      <c r="AT31">
        <f t="shared" si="12"/>
        <v>0</v>
      </c>
    </row>
    <row r="32" spans="1:46" ht="12.75">
      <c r="A32" s="133">
        <v>24</v>
      </c>
      <c r="B32" s="138">
        <v>1.7</v>
      </c>
      <c r="C32" s="139">
        <v>0.3</v>
      </c>
      <c r="D32" s="151">
        <v>5.6</v>
      </c>
      <c r="E32" s="139">
        <v>-0.8</v>
      </c>
      <c r="F32" s="142">
        <f t="shared" si="0"/>
        <v>2.4</v>
      </c>
      <c r="G32" s="65">
        <f t="shared" si="6"/>
        <v>74.19593554668931</v>
      </c>
      <c r="H32" s="114">
        <f t="shared" si="1"/>
        <v>-2.392088326143595</v>
      </c>
      <c r="I32" s="144">
        <v>-3.7</v>
      </c>
      <c r="J32" s="142"/>
      <c r="K32" s="74"/>
      <c r="L32" s="71"/>
      <c r="M32" s="71"/>
      <c r="N32" s="71"/>
      <c r="O32" s="147"/>
      <c r="P32" s="149" t="s">
        <v>106</v>
      </c>
      <c r="Q32" s="155">
        <v>23</v>
      </c>
      <c r="R32" s="141"/>
      <c r="S32" s="164">
        <v>1.5</v>
      </c>
      <c r="T32" s="142"/>
      <c r="U32" s="75"/>
      <c r="V32" s="114"/>
      <c r="W32" s="170">
        <v>1018</v>
      </c>
      <c r="X32" s="166">
        <v>0</v>
      </c>
      <c r="Y32" s="124">
        <v>1</v>
      </c>
      <c r="Z32" s="117">
        <v>0</v>
      </c>
      <c r="AA32">
        <f t="shared" si="7"/>
        <v>0</v>
      </c>
      <c r="AB32">
        <f t="shared" si="8"/>
        <v>0</v>
      </c>
      <c r="AC32">
        <f t="shared" si="9"/>
        <v>0</v>
      </c>
      <c r="AD32">
        <f t="shared" si="2"/>
        <v>0</v>
      </c>
      <c r="AE32">
        <f t="shared" si="3"/>
        <v>24</v>
      </c>
      <c r="AG32">
        <f t="shared" si="10"/>
        <v>6.90458694814902</v>
      </c>
      <c r="AH32">
        <f t="shared" si="4"/>
        <v>6.2415228818137685</v>
      </c>
      <c r="AI32">
        <f t="shared" si="5"/>
        <v>5.122922881813769</v>
      </c>
      <c r="AJ32">
        <f t="shared" si="11"/>
        <v>-2.392088326143595</v>
      </c>
      <c r="AT32">
        <f t="shared" si="12"/>
        <v>0</v>
      </c>
    </row>
    <row r="33" spans="1:46" ht="12.75">
      <c r="A33" s="132">
        <v>25</v>
      </c>
      <c r="B33" s="138">
        <v>-0.7</v>
      </c>
      <c r="C33" s="139">
        <v>-1.7</v>
      </c>
      <c r="D33" s="151">
        <v>4.6</v>
      </c>
      <c r="E33" s="139">
        <v>-4.5</v>
      </c>
      <c r="F33" s="130">
        <f t="shared" si="0"/>
        <v>0.04999999999999982</v>
      </c>
      <c r="G33" s="65">
        <f t="shared" si="6"/>
        <v>80.51044011278549</v>
      </c>
      <c r="H33" s="145">
        <f t="shared" si="1"/>
        <v>-3.6272406630231373</v>
      </c>
      <c r="I33" s="144">
        <v>-3.8</v>
      </c>
      <c r="J33" s="130"/>
      <c r="K33" s="66"/>
      <c r="L33" s="64"/>
      <c r="M33" s="64"/>
      <c r="N33" s="64"/>
      <c r="O33" s="111"/>
      <c r="P33" s="149" t="s">
        <v>106</v>
      </c>
      <c r="Q33" s="155">
        <v>26</v>
      </c>
      <c r="R33" s="140"/>
      <c r="S33" s="164">
        <v>0</v>
      </c>
      <c r="T33" s="130"/>
      <c r="U33" s="68"/>
      <c r="V33" s="145"/>
      <c r="W33" s="170">
        <v>1018</v>
      </c>
      <c r="X33" s="166">
        <v>0</v>
      </c>
      <c r="Y33" s="124">
        <v>0</v>
      </c>
      <c r="Z33" s="117">
        <v>0</v>
      </c>
      <c r="AA33">
        <f t="shared" si="7"/>
        <v>0</v>
      </c>
      <c r="AB33">
        <f t="shared" si="8"/>
        <v>25</v>
      </c>
      <c r="AC33">
        <f t="shared" si="9"/>
        <v>0</v>
      </c>
      <c r="AD33">
        <f t="shared" si="2"/>
        <v>0</v>
      </c>
      <c r="AE33">
        <f t="shared" si="3"/>
        <v>25</v>
      </c>
      <c r="AG33">
        <f t="shared" si="10"/>
        <v>5.803042564380657</v>
      </c>
      <c r="AH33">
        <f t="shared" si="4"/>
        <v>5.39205510851514</v>
      </c>
      <c r="AI33">
        <f t="shared" si="5"/>
        <v>4.67205510851514</v>
      </c>
      <c r="AJ33">
        <f t="shared" si="11"/>
        <v>-3.6272406630231373</v>
      </c>
      <c r="AT33">
        <f t="shared" si="12"/>
        <v>0</v>
      </c>
    </row>
    <row r="34" spans="1:46" ht="12.75">
      <c r="A34" s="133">
        <v>26</v>
      </c>
      <c r="B34" s="138">
        <v>1.7</v>
      </c>
      <c r="C34" s="139">
        <v>1.2</v>
      </c>
      <c r="D34" s="151">
        <v>6</v>
      </c>
      <c r="E34" s="139">
        <v>-0.8</v>
      </c>
      <c r="F34" s="142">
        <f t="shared" si="0"/>
        <v>2.6</v>
      </c>
      <c r="G34" s="65">
        <f t="shared" si="6"/>
        <v>90.68548071884919</v>
      </c>
      <c r="H34" s="114">
        <f t="shared" si="1"/>
        <v>0.34396936588515137</v>
      </c>
      <c r="I34" s="144">
        <v>-2</v>
      </c>
      <c r="J34" s="142"/>
      <c r="K34" s="74"/>
      <c r="L34" s="71"/>
      <c r="M34" s="71"/>
      <c r="N34" s="71"/>
      <c r="O34" s="147"/>
      <c r="P34" s="149" t="s">
        <v>102</v>
      </c>
      <c r="Q34" s="155">
        <v>29</v>
      </c>
      <c r="R34" s="141"/>
      <c r="S34" s="164">
        <v>4.4</v>
      </c>
      <c r="T34" s="142"/>
      <c r="U34" s="75"/>
      <c r="V34" s="114"/>
      <c r="W34" s="170">
        <v>1007</v>
      </c>
      <c r="X34" s="166">
        <v>0</v>
      </c>
      <c r="Y34" s="124">
        <v>0</v>
      </c>
      <c r="Z34" s="117">
        <v>0</v>
      </c>
      <c r="AA34">
        <f t="shared" si="7"/>
        <v>0</v>
      </c>
      <c r="AB34">
        <f t="shared" si="8"/>
        <v>0</v>
      </c>
      <c r="AC34">
        <f t="shared" si="9"/>
        <v>0</v>
      </c>
      <c r="AE34">
        <f t="shared" si="3"/>
        <v>26</v>
      </c>
      <c r="AG34">
        <f t="shared" si="10"/>
        <v>6.90458694814902</v>
      </c>
      <c r="AH34">
        <f t="shared" si="4"/>
        <v>6.6609578655798565</v>
      </c>
      <c r="AI34">
        <f t="shared" si="5"/>
        <v>6.261457865579857</v>
      </c>
      <c r="AJ34">
        <f t="shared" si="11"/>
        <v>0.34396936588515137</v>
      </c>
      <c r="AT34">
        <f t="shared" si="12"/>
        <v>0</v>
      </c>
    </row>
    <row r="35" spans="1:46" ht="12.75">
      <c r="A35" s="132">
        <v>27</v>
      </c>
      <c r="B35" s="138">
        <v>1.6</v>
      </c>
      <c r="C35" s="139">
        <v>1.5</v>
      </c>
      <c r="D35" s="151">
        <v>4.1</v>
      </c>
      <c r="E35" s="139">
        <v>0.8</v>
      </c>
      <c r="F35" s="130">
        <f t="shared" si="0"/>
        <v>2.4499999999999997</v>
      </c>
      <c r="G35" s="65">
        <f t="shared" si="6"/>
        <v>98.11918332503731</v>
      </c>
      <c r="H35" s="145">
        <f t="shared" si="1"/>
        <v>1.3356805136065613</v>
      </c>
      <c r="I35" s="144">
        <v>-1.6</v>
      </c>
      <c r="J35" s="130"/>
      <c r="K35" s="66"/>
      <c r="L35" s="64"/>
      <c r="M35" s="64"/>
      <c r="N35" s="64"/>
      <c r="O35" s="111"/>
      <c r="P35" s="149" t="s">
        <v>108</v>
      </c>
      <c r="Q35" s="155">
        <v>15</v>
      </c>
      <c r="R35" s="140"/>
      <c r="S35" s="164">
        <v>5.4</v>
      </c>
      <c r="T35" s="130"/>
      <c r="U35" s="68"/>
      <c r="V35" s="145"/>
      <c r="W35" s="170">
        <v>993</v>
      </c>
      <c r="X35" s="166">
        <v>0</v>
      </c>
      <c r="Y35" s="124">
        <v>1</v>
      </c>
      <c r="Z35" s="117">
        <v>0</v>
      </c>
      <c r="AA35">
        <f t="shared" si="7"/>
        <v>0</v>
      </c>
      <c r="AB35">
        <f t="shared" si="8"/>
        <v>0</v>
      </c>
      <c r="AC35">
        <f t="shared" si="9"/>
        <v>0</v>
      </c>
      <c r="AD35">
        <f>IF((MAX($S$9:$S$39)=$S35),A35,0)</f>
        <v>0</v>
      </c>
      <c r="AE35">
        <f t="shared" si="3"/>
        <v>27</v>
      </c>
      <c r="AG35">
        <f t="shared" si="10"/>
        <v>6.855240365106215</v>
      </c>
      <c r="AH35">
        <f t="shared" si="4"/>
        <v>6.8062058612105245</v>
      </c>
      <c r="AI35">
        <f t="shared" si="5"/>
        <v>6.726305861210524</v>
      </c>
      <c r="AJ35">
        <f t="shared" si="11"/>
        <v>1.3356805136065613</v>
      </c>
      <c r="AT35">
        <f t="shared" si="12"/>
        <v>0</v>
      </c>
    </row>
    <row r="36" spans="1:46" ht="12.75">
      <c r="A36" s="133">
        <v>28</v>
      </c>
      <c r="B36" s="138">
        <v>1.3</v>
      </c>
      <c r="C36" s="139">
        <v>1.1</v>
      </c>
      <c r="D36" s="151">
        <v>3</v>
      </c>
      <c r="E36" s="139">
        <v>0.2</v>
      </c>
      <c r="F36" s="142">
        <f t="shared" si="0"/>
        <v>1.6</v>
      </c>
      <c r="G36" s="65">
        <f t="shared" si="6"/>
        <v>96.18856736813997</v>
      </c>
      <c r="H36" s="114">
        <f t="shared" si="1"/>
        <v>0.7610061070718966</v>
      </c>
      <c r="I36" s="144">
        <v>-2.3</v>
      </c>
      <c r="J36" s="142"/>
      <c r="K36" s="74"/>
      <c r="L36" s="71"/>
      <c r="M36" s="71"/>
      <c r="N36" s="71"/>
      <c r="O36" s="147"/>
      <c r="P36" s="149" t="s">
        <v>109</v>
      </c>
      <c r="Q36" s="155">
        <v>29</v>
      </c>
      <c r="R36" s="141"/>
      <c r="S36" s="164">
        <v>0.7</v>
      </c>
      <c r="T36" s="142"/>
      <c r="U36" s="75"/>
      <c r="V36" s="114"/>
      <c r="W36" s="170">
        <v>1001</v>
      </c>
      <c r="X36" s="166">
        <v>0</v>
      </c>
      <c r="Y36" s="124">
        <v>1</v>
      </c>
      <c r="Z36" s="117">
        <v>0</v>
      </c>
      <c r="AA36">
        <f t="shared" si="7"/>
        <v>0</v>
      </c>
      <c r="AB36">
        <f t="shared" si="8"/>
        <v>0</v>
      </c>
      <c r="AC36">
        <f t="shared" si="9"/>
        <v>0</v>
      </c>
      <c r="AD36">
        <f>IF((MAX($S$9:$S$39)=$S36),A36,0)</f>
        <v>0</v>
      </c>
      <c r="AE36">
        <f t="shared" si="3"/>
        <v>28</v>
      </c>
      <c r="AG36">
        <f t="shared" si="10"/>
        <v>6.709066299714163</v>
      </c>
      <c r="AH36">
        <f t="shared" si="4"/>
        <v>6.613154757473732</v>
      </c>
      <c r="AI36">
        <f t="shared" si="5"/>
        <v>6.453354757473733</v>
      </c>
      <c r="AJ36">
        <f t="shared" si="11"/>
        <v>0.7610061070718966</v>
      </c>
      <c r="AT36">
        <f t="shared" si="12"/>
        <v>0</v>
      </c>
    </row>
    <row r="37" spans="1:46" ht="12.75">
      <c r="A37" s="132"/>
      <c r="B37" s="70"/>
      <c r="C37" s="72"/>
      <c r="D37" s="74"/>
      <c r="E37" s="72"/>
      <c r="F37" s="130"/>
      <c r="G37" s="65"/>
      <c r="H37" s="145"/>
      <c r="I37" s="73"/>
      <c r="J37" s="130"/>
      <c r="K37" s="66"/>
      <c r="L37" s="64"/>
      <c r="M37" s="64"/>
      <c r="N37" s="64"/>
      <c r="O37" s="111"/>
      <c r="P37" s="156"/>
      <c r="Q37" s="157"/>
      <c r="R37" s="140"/>
      <c r="S37" s="73"/>
      <c r="T37" s="130"/>
      <c r="U37" s="68"/>
      <c r="V37" s="145"/>
      <c r="W37" s="73"/>
      <c r="X37" s="166"/>
      <c r="Y37" s="124"/>
      <c r="Z37" s="117"/>
      <c r="AA37">
        <f t="shared" si="7"/>
        <v>0</v>
      </c>
      <c r="AB37">
        <f t="shared" si="8"/>
        <v>0</v>
      </c>
      <c r="AC37">
        <f t="shared" si="9"/>
        <v>0</v>
      </c>
      <c r="AD37">
        <f>IF((MAX($S$9:$S$39)=$S37),A37,0)</f>
        <v>0</v>
      </c>
      <c r="AE37">
        <f t="shared" si="3"/>
        <v>0</v>
      </c>
      <c r="AG37">
        <f t="shared" si="10"/>
        <v>6.107</v>
      </c>
      <c r="AH37">
        <f t="shared" si="4"/>
        <v>6.107</v>
      </c>
      <c r="AI37">
        <f t="shared" si="5"/>
        <v>6.107</v>
      </c>
      <c r="AJ37">
        <f t="shared" si="11"/>
        <v>0</v>
      </c>
      <c r="AT37">
        <f t="shared" si="12"/>
        <v>0</v>
      </c>
    </row>
    <row r="38" spans="1:46" ht="12.75">
      <c r="A38" s="133"/>
      <c r="B38" s="70"/>
      <c r="C38" s="72"/>
      <c r="D38" s="74"/>
      <c r="E38" s="72"/>
      <c r="F38" s="142"/>
      <c r="G38" s="65"/>
      <c r="H38" s="114"/>
      <c r="I38" s="73"/>
      <c r="J38" s="142"/>
      <c r="K38" s="74"/>
      <c r="L38" s="71"/>
      <c r="M38" s="71"/>
      <c r="N38" s="71"/>
      <c r="O38" s="147"/>
      <c r="P38" s="156"/>
      <c r="Q38" s="157"/>
      <c r="R38" s="141"/>
      <c r="S38" s="73"/>
      <c r="T38" s="142"/>
      <c r="U38" s="75"/>
      <c r="V38" s="114"/>
      <c r="W38" s="73"/>
      <c r="X38" s="166"/>
      <c r="Y38" s="124"/>
      <c r="Z38" s="117"/>
      <c r="AA38">
        <f t="shared" si="7"/>
        <v>0</v>
      </c>
      <c r="AB38">
        <f t="shared" si="8"/>
        <v>0</v>
      </c>
      <c r="AC38">
        <f t="shared" si="9"/>
        <v>0</v>
      </c>
      <c r="AD38">
        <f>IF((MAX($S$9:$S$39)=$S38),A38,0)</f>
        <v>0</v>
      </c>
      <c r="AE38">
        <f t="shared" si="3"/>
        <v>0</v>
      </c>
      <c r="AG38">
        <f t="shared" si="10"/>
        <v>6.107</v>
      </c>
      <c r="AH38">
        <f t="shared" si="4"/>
        <v>6.107</v>
      </c>
      <c r="AI38">
        <f t="shared" si="5"/>
        <v>6.107</v>
      </c>
      <c r="AJ38">
        <f t="shared" si="11"/>
        <v>0</v>
      </c>
      <c r="AT38">
        <f t="shared" si="12"/>
        <v>0</v>
      </c>
    </row>
    <row r="39" spans="1:46" ht="12.75">
      <c r="A39" s="132"/>
      <c r="B39" s="70"/>
      <c r="C39" s="72"/>
      <c r="D39" s="74"/>
      <c r="E39" s="72"/>
      <c r="F39" s="130"/>
      <c r="G39" s="65"/>
      <c r="H39" s="145"/>
      <c r="I39" s="73"/>
      <c r="J39" s="130"/>
      <c r="K39" s="66"/>
      <c r="L39" s="64"/>
      <c r="M39" s="64"/>
      <c r="N39" s="64"/>
      <c r="O39" s="111"/>
      <c r="P39" s="156"/>
      <c r="Q39" s="157"/>
      <c r="R39" s="140"/>
      <c r="S39" s="73"/>
      <c r="T39" s="130"/>
      <c r="U39" s="68"/>
      <c r="V39" s="145"/>
      <c r="W39" s="73"/>
      <c r="X39" s="166"/>
      <c r="Y39" s="124"/>
      <c r="Z39" s="117"/>
      <c r="AA39">
        <f t="shared" si="7"/>
        <v>0</v>
      </c>
      <c r="AB39">
        <f t="shared" si="8"/>
        <v>0</v>
      </c>
      <c r="AC39">
        <f t="shared" si="9"/>
        <v>0</v>
      </c>
      <c r="AD39">
        <f>IF((MAX($S$9:$S$39)=$S39),A39,0)</f>
        <v>0</v>
      </c>
      <c r="AE39">
        <f t="shared" si="3"/>
        <v>0</v>
      </c>
      <c r="AG39">
        <f t="shared" si="10"/>
        <v>6.107</v>
      </c>
      <c r="AH39">
        <f t="shared" si="4"/>
        <v>6.107</v>
      </c>
      <c r="AI39">
        <f t="shared" si="5"/>
        <v>6.107</v>
      </c>
      <c r="AJ39">
        <f t="shared" si="11"/>
        <v>0</v>
      </c>
      <c r="AT39">
        <f t="shared" si="12"/>
        <v>0</v>
      </c>
    </row>
    <row r="40" spans="1:46" ht="13.5" thickBot="1">
      <c r="A40" s="150"/>
      <c r="B40" s="77"/>
      <c r="C40" s="79"/>
      <c r="D40" s="81"/>
      <c r="E40" s="79"/>
      <c r="F40" s="148"/>
      <c r="G40" s="102"/>
      <c r="H40" s="152"/>
      <c r="I40" s="80"/>
      <c r="J40" s="148"/>
      <c r="K40" s="103"/>
      <c r="L40" s="101"/>
      <c r="M40" s="101"/>
      <c r="N40" s="101"/>
      <c r="O40" s="112"/>
      <c r="P40" s="158"/>
      <c r="Q40" s="159"/>
      <c r="R40" s="161"/>
      <c r="S40" s="80"/>
      <c r="T40" s="148"/>
      <c r="U40" s="102"/>
      <c r="V40" s="152"/>
      <c r="W40" s="80"/>
      <c r="X40" s="167"/>
      <c r="Y40" s="125"/>
      <c r="Z40" s="119"/>
      <c r="AT40">
        <f t="shared" si="12"/>
        <v>0</v>
      </c>
    </row>
    <row r="41" spans="1:46" ht="13.5" thickBot="1">
      <c r="A41" s="104" t="s">
        <v>22</v>
      </c>
      <c r="B41" s="63">
        <f>SUM(B9:B39)</f>
        <v>84</v>
      </c>
      <c r="C41" s="64">
        <f aca="true" t="shared" si="13" ref="C41:U41">SUM(C9:C39)</f>
        <v>72.19999999999999</v>
      </c>
      <c r="D41" s="64">
        <f t="shared" si="13"/>
        <v>207.29999999999998</v>
      </c>
      <c r="E41" s="64">
        <f t="shared" si="13"/>
        <v>15.599999999999998</v>
      </c>
      <c r="F41" s="106">
        <f t="shared" si="13"/>
        <v>111.44999999999999</v>
      </c>
      <c r="G41" s="107">
        <f t="shared" si="13"/>
        <v>2600.355658351639</v>
      </c>
      <c r="H41" s="107">
        <f>SUM(H9:H39)</f>
        <v>53.84626398944187</v>
      </c>
      <c r="I41" s="66">
        <f t="shared" si="13"/>
        <v>-39.1</v>
      </c>
      <c r="J41" s="106">
        <f t="shared" si="13"/>
        <v>0</v>
      </c>
      <c r="K41" s="108">
        <f t="shared" si="13"/>
        <v>0</v>
      </c>
      <c r="L41" s="105">
        <f t="shared" si="13"/>
        <v>0</v>
      </c>
      <c r="M41" s="105">
        <f t="shared" si="13"/>
        <v>0</v>
      </c>
      <c r="N41" s="105">
        <f t="shared" si="13"/>
        <v>0</v>
      </c>
      <c r="O41" s="106">
        <f t="shared" si="13"/>
        <v>0</v>
      </c>
      <c r="P41" s="63"/>
      <c r="Q41" s="67">
        <f t="shared" si="13"/>
        <v>585</v>
      </c>
      <c r="R41" s="107">
        <f t="shared" si="13"/>
        <v>0</v>
      </c>
      <c r="S41" s="65">
        <f>SUM(S9:S39)</f>
        <v>70.80000000000001</v>
      </c>
      <c r="T41" s="129"/>
      <c r="U41" s="109">
        <f t="shared" si="13"/>
        <v>0</v>
      </c>
      <c r="V41" s="107">
        <f>SUM(V9:V39)</f>
        <v>0</v>
      </c>
      <c r="W41" s="145">
        <f>SUM(W9:W39)</f>
        <v>28539</v>
      </c>
      <c r="X41" s="107">
        <f>SUM(X9:X39)</f>
        <v>0</v>
      </c>
      <c r="Y41" s="113">
        <f>SUM(Y9:Y39)</f>
        <v>4</v>
      </c>
      <c r="Z41" s="128">
        <f>SUM(Z9:Z39)</f>
        <v>0</v>
      </c>
      <c r="AA41">
        <f>MAX(AA9:AA39)</f>
        <v>10</v>
      </c>
      <c r="AB41">
        <f>MAX(AB9:AB39)</f>
        <v>25</v>
      </c>
      <c r="AC41">
        <f>MAX(AC9:AC39)</f>
        <v>15</v>
      </c>
      <c r="AD41">
        <f>MAX(AD9:AD39)</f>
        <v>4</v>
      </c>
      <c r="AE41">
        <f>MAX(AE9:AE39)</f>
        <v>28</v>
      </c>
      <c r="AT41">
        <f t="shared" si="12"/>
        <v>0</v>
      </c>
    </row>
    <row r="42" spans="1:46" ht="12.75">
      <c r="A42" s="69" t="s">
        <v>23</v>
      </c>
      <c r="B42" s="70">
        <f>AVERAGE(B9:B39)</f>
        <v>3</v>
      </c>
      <c r="C42" s="71">
        <f aca="true" t="shared" si="14" ref="C42:U42">AVERAGE(C9:C39)</f>
        <v>2.5785714285714283</v>
      </c>
      <c r="D42" s="71">
        <f t="shared" si="14"/>
        <v>7.403571428571428</v>
      </c>
      <c r="E42" s="71">
        <f t="shared" si="14"/>
        <v>0.557142857142857</v>
      </c>
      <c r="F42" s="72">
        <f t="shared" si="14"/>
        <v>3.9803571428571423</v>
      </c>
      <c r="G42" s="73">
        <f t="shared" si="14"/>
        <v>92.86984494112995</v>
      </c>
      <c r="H42" s="73">
        <f>AVERAGE(H9:H39)</f>
        <v>1.923080856765781</v>
      </c>
      <c r="I42" s="74">
        <f t="shared" si="14"/>
        <v>-1.3964285714285716</v>
      </c>
      <c r="J42" s="72" t="e">
        <f t="shared" si="14"/>
        <v>#DIV/0!</v>
      </c>
      <c r="K42" s="74" t="e">
        <f t="shared" si="14"/>
        <v>#DIV/0!</v>
      </c>
      <c r="L42" s="71" t="e">
        <f t="shared" si="14"/>
        <v>#DIV/0!</v>
      </c>
      <c r="M42" s="71" t="e">
        <f t="shared" si="14"/>
        <v>#DIV/0!</v>
      </c>
      <c r="N42" s="71" t="e">
        <f t="shared" si="14"/>
        <v>#DIV/0!</v>
      </c>
      <c r="O42" s="72" t="e">
        <f t="shared" si="14"/>
        <v>#DIV/0!</v>
      </c>
      <c r="P42" s="70"/>
      <c r="Q42" s="72">
        <f t="shared" si="14"/>
        <v>20.892857142857142</v>
      </c>
      <c r="R42" s="73" t="e">
        <f t="shared" si="14"/>
        <v>#DIV/0!</v>
      </c>
      <c r="S42" s="73">
        <f>AVERAGE(S9:S39)</f>
        <v>2.6222222222222227</v>
      </c>
      <c r="T42" s="73"/>
      <c r="U42" s="73" t="e">
        <f t="shared" si="14"/>
        <v>#DIV/0!</v>
      </c>
      <c r="V42" s="73" t="e">
        <f>AVERAGE(V9:V39)</f>
        <v>#DIV/0!</v>
      </c>
      <c r="W42" s="114">
        <f>AVERAGE(W9:W39)</f>
        <v>1019.25</v>
      </c>
      <c r="X42" s="117"/>
      <c r="Y42" s="124"/>
      <c r="Z42" s="120"/>
      <c r="AT42">
        <f t="shared" si="12"/>
        <v>0</v>
      </c>
    </row>
    <row r="43" spans="1:46" ht="12.75">
      <c r="A43" s="69" t="s">
        <v>24</v>
      </c>
      <c r="B43" s="70">
        <f>MAX(B9:B39)</f>
        <v>11.2</v>
      </c>
      <c r="C43" s="71">
        <f aca="true" t="shared" si="15" ref="C43:U43">MAX(C9:C39)</f>
        <v>11.1</v>
      </c>
      <c r="D43" s="71">
        <f t="shared" si="15"/>
        <v>12.2</v>
      </c>
      <c r="E43" s="71">
        <f t="shared" si="15"/>
        <v>6.9</v>
      </c>
      <c r="F43" s="72">
        <f t="shared" si="15"/>
        <v>9.05</v>
      </c>
      <c r="G43" s="73">
        <f t="shared" si="15"/>
        <v>100</v>
      </c>
      <c r="H43" s="73">
        <f>MAX(H9:H39)</f>
        <v>11.008660633210324</v>
      </c>
      <c r="I43" s="74">
        <f t="shared" si="15"/>
        <v>6.1</v>
      </c>
      <c r="J43" s="72">
        <f t="shared" si="15"/>
        <v>0</v>
      </c>
      <c r="K43" s="74">
        <f t="shared" si="15"/>
        <v>0</v>
      </c>
      <c r="L43" s="71">
        <f t="shared" si="15"/>
        <v>0</v>
      </c>
      <c r="M43" s="71">
        <f t="shared" si="15"/>
        <v>0</v>
      </c>
      <c r="N43" s="71">
        <f t="shared" si="15"/>
        <v>0</v>
      </c>
      <c r="O43" s="72">
        <f t="shared" si="15"/>
        <v>0</v>
      </c>
      <c r="P43" s="70"/>
      <c r="Q43" s="67">
        <f t="shared" si="15"/>
        <v>44</v>
      </c>
      <c r="R43" s="73">
        <f t="shared" si="15"/>
        <v>0</v>
      </c>
      <c r="S43" s="73">
        <f>MAX(S9:S39)</f>
        <v>10</v>
      </c>
      <c r="T43" s="130"/>
      <c r="U43" s="67">
        <f t="shared" si="15"/>
        <v>0</v>
      </c>
      <c r="V43" s="73">
        <f>MAX(V9:V39)</f>
        <v>0</v>
      </c>
      <c r="W43" s="114">
        <f>MAX(W9:W39)</f>
        <v>1041</v>
      </c>
      <c r="X43" s="117"/>
      <c r="Y43" s="124"/>
      <c r="Z43" s="117"/>
      <c r="AT43">
        <f t="shared" si="12"/>
        <v>0</v>
      </c>
    </row>
    <row r="44" spans="1:46" ht="13.5" thickBot="1">
      <c r="A44" s="76" t="s">
        <v>25</v>
      </c>
      <c r="B44" s="77">
        <f>MIN(B9:B39)</f>
        <v>-2.7</v>
      </c>
      <c r="C44" s="78">
        <f aca="true" t="shared" si="16" ref="C44:U44">MIN(C9:C39)</f>
        <v>-2.8</v>
      </c>
      <c r="D44" s="78">
        <f t="shared" si="16"/>
        <v>2</v>
      </c>
      <c r="E44" s="78">
        <f t="shared" si="16"/>
        <v>-4.5</v>
      </c>
      <c r="F44" s="79">
        <f t="shared" si="16"/>
        <v>-0.44999999999999996</v>
      </c>
      <c r="G44" s="80">
        <f t="shared" si="16"/>
        <v>74.19593554668931</v>
      </c>
      <c r="H44" s="80">
        <f>MIN(H9:H39)</f>
        <v>-3.6272406630231373</v>
      </c>
      <c r="I44" s="81">
        <f t="shared" si="16"/>
        <v>-6.7</v>
      </c>
      <c r="J44" s="79">
        <f t="shared" si="16"/>
        <v>0</v>
      </c>
      <c r="K44" s="81">
        <f t="shared" si="16"/>
        <v>0</v>
      </c>
      <c r="L44" s="78">
        <f t="shared" si="16"/>
        <v>0</v>
      </c>
      <c r="M44" s="78">
        <f t="shared" si="16"/>
        <v>0</v>
      </c>
      <c r="N44" s="78">
        <f t="shared" si="16"/>
        <v>0</v>
      </c>
      <c r="O44" s="79">
        <f t="shared" si="16"/>
        <v>0</v>
      </c>
      <c r="P44" s="77"/>
      <c r="Q44" s="110">
        <f t="shared" si="16"/>
        <v>6</v>
      </c>
      <c r="R44" s="80">
        <f t="shared" si="16"/>
        <v>0</v>
      </c>
      <c r="S44" s="80">
        <f>MIN(S9:S39)</f>
        <v>0</v>
      </c>
      <c r="T44" s="131"/>
      <c r="U44" s="110">
        <f t="shared" si="16"/>
        <v>0</v>
      </c>
      <c r="V44" s="80">
        <f>MIN(V9:V39)</f>
        <v>0</v>
      </c>
      <c r="W44" s="115">
        <f>MIN(W9:W39)</f>
        <v>993</v>
      </c>
      <c r="X44" s="118"/>
      <c r="Y44" s="126"/>
      <c r="Z44" s="118"/>
      <c r="AT44">
        <f t="shared" si="12"/>
        <v>0</v>
      </c>
    </row>
    <row r="45" spans="1:46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8"/>
      <c r="T45" s="48"/>
      <c r="U45" s="48"/>
      <c r="V45" s="47"/>
      <c r="W45" s="49"/>
      <c r="X45" s="96"/>
      <c r="Y45" s="127"/>
      <c r="Z45" s="96"/>
      <c r="AT45">
        <f t="shared" si="12"/>
        <v>0</v>
      </c>
    </row>
    <row r="46" spans="1:46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43"/>
      <c r="T46" s="43"/>
      <c r="U46" s="43"/>
      <c r="V46" s="2"/>
      <c r="W46" s="2"/>
      <c r="AT46">
        <f t="shared" si="12"/>
        <v>0</v>
      </c>
    </row>
    <row r="47" spans="1:46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43"/>
      <c r="V47" s="2"/>
      <c r="W47" s="2"/>
      <c r="AT47">
        <f t="shared" si="12"/>
        <v>0</v>
      </c>
    </row>
    <row r="48" spans="1:23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43"/>
      <c r="V48" s="2"/>
      <c r="W48" s="2"/>
    </row>
    <row r="49" spans="1:23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43"/>
      <c r="T49" s="43"/>
      <c r="U49" s="43"/>
      <c r="V49" s="2"/>
      <c r="W49" s="2"/>
    </row>
    <row r="50" spans="1:23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43"/>
      <c r="T50" s="43"/>
      <c r="U50" s="43"/>
      <c r="V50" s="2"/>
      <c r="W50" s="2"/>
    </row>
    <row r="53" ht="12.75">
      <c r="A53" s="34"/>
    </row>
    <row r="58" ht="12.75">
      <c r="B58" s="42" t="s">
        <v>69</v>
      </c>
    </row>
    <row r="60" spans="2:6" ht="12.75">
      <c r="B60" t="b">
        <f>S9&gt;=0.2</f>
        <v>1</v>
      </c>
      <c r="C60" t="b">
        <f>S9&gt;=1</f>
        <v>1</v>
      </c>
      <c r="D60" t="b">
        <f>S9&gt;=5</f>
        <v>1</v>
      </c>
      <c r="F60" t="b">
        <f>S9="tr"</f>
        <v>0</v>
      </c>
    </row>
    <row r="61" spans="2:6" ht="12.75">
      <c r="B61">
        <f>DCOUNTA(S8:S38,1,B59:B60)</f>
        <v>18</v>
      </c>
      <c r="C61">
        <f>DCOUNTA(S8:S38,1,C59:C60)</f>
        <v>14</v>
      </c>
      <c r="D61">
        <f>DCOUNTA(S8:S38,1,D59:D60)</f>
        <v>7</v>
      </c>
      <c r="F61">
        <f>DCOUNTA(S8:S38,1,F59:F60)</f>
        <v>1</v>
      </c>
    </row>
    <row r="63" spans="2:4" ht="12.75">
      <c r="B63" t="s">
        <v>86</v>
      </c>
      <c r="C63" t="s">
        <v>87</v>
      </c>
      <c r="D63" t="s">
        <v>88</v>
      </c>
    </row>
    <row r="64" spans="2:4" ht="12.75">
      <c r="B64">
        <f>(B61-F61)</f>
        <v>17</v>
      </c>
      <c r="C64">
        <f>(C61-F61)</f>
        <v>13</v>
      </c>
      <c r="D64">
        <f>(D61-F61)</f>
        <v>6</v>
      </c>
    </row>
  </sheetData>
  <mergeCells count="3">
    <mergeCell ref="B6:F6"/>
    <mergeCell ref="X6:X8"/>
    <mergeCell ref="Y4:Y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1">
      <selection activeCell="D22" sqref="D22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79" t="s">
        <v>95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30</v>
      </c>
      <c r="B4" s="18"/>
      <c r="C4" s="18"/>
      <c r="D4" s="18"/>
      <c r="E4" s="18"/>
      <c r="F4" s="18"/>
      <c r="G4" s="18"/>
      <c r="H4" s="60" t="s">
        <v>112</v>
      </c>
      <c r="I4" s="59" t="s">
        <v>59</v>
      </c>
      <c r="J4" s="59">
        <v>2001</v>
      </c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31</v>
      </c>
      <c r="B6" s="3"/>
      <c r="C6" s="3"/>
      <c r="D6" s="3"/>
      <c r="E6" s="3"/>
      <c r="F6" s="3"/>
      <c r="G6" s="180" t="s">
        <v>60</v>
      </c>
      <c r="H6" s="181"/>
      <c r="I6" s="181"/>
      <c r="J6" s="181"/>
      <c r="K6" s="181"/>
      <c r="L6" s="181"/>
      <c r="M6" s="181"/>
      <c r="N6" s="182"/>
    </row>
    <row r="7" spans="1:25" ht="12.75">
      <c r="A7" s="27" t="s">
        <v>32</v>
      </c>
      <c r="B7" s="3"/>
      <c r="C7" s="22">
        <f>Data1!$D$42</f>
        <v>7.403571428571428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33</v>
      </c>
      <c r="B8" s="3"/>
      <c r="C8" s="22">
        <f>Data1!$E$42</f>
        <v>0.557142857142857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76</v>
      </c>
      <c r="B9" s="3"/>
      <c r="C9" s="22">
        <f>Data1!$F$42</f>
        <v>3.9803571428571423</v>
      </c>
      <c r="D9" s="22">
        <v>-0.2</v>
      </c>
      <c r="E9" s="3"/>
      <c r="F9" s="40">
        <v>1</v>
      </c>
      <c r="G9" s="84"/>
      <c r="H9" s="85"/>
      <c r="I9" s="85"/>
      <c r="J9" s="85"/>
      <c r="K9" s="85"/>
      <c r="L9" s="85"/>
      <c r="M9" s="86"/>
      <c r="N9" s="87"/>
      <c r="X9" s="2"/>
      <c r="Y9" s="2"/>
      <c r="Z9" s="2"/>
      <c r="AA9" s="2"/>
      <c r="AB9" s="2"/>
    </row>
    <row r="10" spans="1:28" ht="12.75">
      <c r="A10" s="27" t="s">
        <v>34</v>
      </c>
      <c r="B10" s="22">
        <f>Data1!$D$43</f>
        <v>12.2</v>
      </c>
      <c r="C10" s="5" t="s">
        <v>35</v>
      </c>
      <c r="D10" s="5">
        <f>Data1!$AA$41</f>
        <v>10</v>
      </c>
      <c r="E10" s="3"/>
      <c r="F10" s="40">
        <v>2</v>
      </c>
      <c r="G10" s="88"/>
      <c r="H10" s="82"/>
      <c r="I10" s="82"/>
      <c r="J10" s="82"/>
      <c r="K10" s="82"/>
      <c r="L10" s="82"/>
      <c r="M10" s="83"/>
      <c r="N10" s="89"/>
      <c r="X10" s="2"/>
      <c r="Y10" s="2"/>
      <c r="Z10" s="2"/>
      <c r="AA10" s="2"/>
      <c r="AB10" s="2"/>
    </row>
    <row r="11" spans="1:28" ht="12.75">
      <c r="A11" s="27" t="s">
        <v>36</v>
      </c>
      <c r="B11" s="22">
        <f>Data1!$E$44</f>
        <v>-4.5</v>
      </c>
      <c r="C11" s="5" t="s">
        <v>35</v>
      </c>
      <c r="D11" s="24">
        <f>Data1!$AB$41</f>
        <v>25</v>
      </c>
      <c r="E11" s="3"/>
      <c r="F11" s="40">
        <v>3</v>
      </c>
      <c r="G11" s="88"/>
      <c r="H11" s="82"/>
      <c r="I11" s="82"/>
      <c r="J11" s="82"/>
      <c r="K11" s="82"/>
      <c r="L11" s="82"/>
      <c r="M11" s="83"/>
      <c r="N11" s="89"/>
      <c r="X11" s="2"/>
      <c r="Y11" s="2"/>
      <c r="Z11" s="2"/>
      <c r="AA11" s="2"/>
      <c r="AB11" s="2"/>
    </row>
    <row r="12" spans="1:28" ht="12.75">
      <c r="A12" s="27" t="s">
        <v>37</v>
      </c>
      <c r="B12" s="22">
        <f>Data1!$I$44</f>
        <v>-6.7</v>
      </c>
      <c r="C12" s="5" t="s">
        <v>35</v>
      </c>
      <c r="D12" s="24">
        <f>Data1!$AC$41</f>
        <v>15</v>
      </c>
      <c r="E12" s="3"/>
      <c r="F12" s="40">
        <v>4</v>
      </c>
      <c r="G12" s="88"/>
      <c r="H12" s="82"/>
      <c r="I12" s="82"/>
      <c r="J12" s="82"/>
      <c r="K12" s="82"/>
      <c r="L12" s="82"/>
      <c r="M12" s="83"/>
      <c r="N12" s="89"/>
      <c r="X12" s="2"/>
      <c r="Y12" s="2"/>
      <c r="Z12" s="2"/>
      <c r="AA12" s="2"/>
      <c r="AB12" s="2"/>
    </row>
    <row r="13" spans="1:28" ht="12.75">
      <c r="A13" s="28" t="s">
        <v>38</v>
      </c>
      <c r="B13" s="22" t="e">
        <f>Data1!$O$42</f>
        <v>#DIV/0!</v>
      </c>
      <c r="C13" s="5"/>
      <c r="D13" s="24"/>
      <c r="E13" s="3"/>
      <c r="F13" s="40">
        <v>5</v>
      </c>
      <c r="G13" s="88"/>
      <c r="H13" s="82"/>
      <c r="I13" s="82"/>
      <c r="J13" s="82"/>
      <c r="K13" s="82"/>
      <c r="L13" s="82"/>
      <c r="M13" s="83"/>
      <c r="N13" s="89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88"/>
      <c r="H14" s="82"/>
      <c r="I14" s="82"/>
      <c r="J14" s="82"/>
      <c r="K14" s="82"/>
      <c r="L14" s="82"/>
      <c r="M14" s="83"/>
      <c r="N14" s="89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88"/>
      <c r="H15" s="82"/>
      <c r="I15" s="82"/>
      <c r="J15" s="82"/>
      <c r="K15" s="82"/>
      <c r="L15" s="82"/>
      <c r="M15" s="83"/>
      <c r="N15" s="89"/>
    </row>
    <row r="16" spans="1:14" ht="12.75">
      <c r="A16" s="27"/>
      <c r="B16" s="3"/>
      <c r="C16" s="5"/>
      <c r="D16" s="5" t="s">
        <v>39</v>
      </c>
      <c r="E16" s="3"/>
      <c r="F16" s="40">
        <v>8</v>
      </c>
      <c r="G16" s="88"/>
      <c r="H16" s="82"/>
      <c r="I16" s="82"/>
      <c r="J16" s="82"/>
      <c r="K16" s="82"/>
      <c r="L16" s="82"/>
      <c r="M16" s="83"/>
      <c r="N16" s="89"/>
    </row>
    <row r="17" spans="1:14" ht="12.75">
      <c r="A17" s="26" t="s">
        <v>40</v>
      </c>
      <c r="B17" s="3" t="s">
        <v>41</v>
      </c>
      <c r="C17" s="5">
        <f>Data1!$S$41</f>
        <v>70.80000000000001</v>
      </c>
      <c r="D17" s="5">
        <v>136</v>
      </c>
      <c r="E17" s="3"/>
      <c r="F17" s="40">
        <v>9</v>
      </c>
      <c r="G17" s="88"/>
      <c r="H17" s="82"/>
      <c r="I17" s="82"/>
      <c r="J17" s="82"/>
      <c r="K17" s="82"/>
      <c r="L17" s="82"/>
      <c r="M17" s="83"/>
      <c r="N17" s="89"/>
    </row>
    <row r="18" spans="1:14" ht="12.75">
      <c r="A18" s="27" t="s">
        <v>42</v>
      </c>
      <c r="B18" s="3"/>
      <c r="C18" s="5">
        <f>Data1!$B$64</f>
        <v>17</v>
      </c>
      <c r="D18" s="5"/>
      <c r="E18" s="3"/>
      <c r="F18" s="40">
        <v>10</v>
      </c>
      <c r="G18" s="88"/>
      <c r="H18" s="82"/>
      <c r="I18" s="82"/>
      <c r="J18" s="82"/>
      <c r="K18" s="82"/>
      <c r="L18" s="82"/>
      <c r="M18" s="83"/>
      <c r="N18" s="89"/>
    </row>
    <row r="19" spans="1:14" ht="12.75">
      <c r="A19" s="27" t="s">
        <v>43</v>
      </c>
      <c r="B19" s="3"/>
      <c r="C19" s="5">
        <f>Data1!$C$64</f>
        <v>13</v>
      </c>
      <c r="D19" s="5"/>
      <c r="E19" s="3"/>
      <c r="F19" s="40">
        <v>11</v>
      </c>
      <c r="G19" s="88"/>
      <c r="H19" s="82"/>
      <c r="I19" s="82"/>
      <c r="J19" s="82"/>
      <c r="K19" s="82"/>
      <c r="L19" s="82"/>
      <c r="M19" s="83"/>
      <c r="N19" s="89"/>
    </row>
    <row r="20" spans="1:14" ht="12.75">
      <c r="A20" s="27" t="s">
        <v>70</v>
      </c>
      <c r="B20" s="3"/>
      <c r="C20" s="5">
        <f>Data1!$D$64</f>
        <v>6</v>
      </c>
      <c r="D20" s="5"/>
      <c r="E20" s="3"/>
      <c r="F20" s="40">
        <v>12</v>
      </c>
      <c r="G20" s="88"/>
      <c r="H20" s="82"/>
      <c r="I20" s="82"/>
      <c r="J20" s="82"/>
      <c r="K20" s="82"/>
      <c r="L20" s="82"/>
      <c r="M20" s="83"/>
      <c r="N20" s="89"/>
    </row>
    <row r="21" spans="1:14" ht="12.75">
      <c r="A21" s="27" t="s">
        <v>44</v>
      </c>
      <c r="B21" s="3" t="s">
        <v>45</v>
      </c>
      <c r="C21" s="21">
        <f>Data1!$S$43</f>
        <v>10</v>
      </c>
      <c r="D21" s="5"/>
      <c r="E21" s="3"/>
      <c r="F21" s="40">
        <v>13</v>
      </c>
      <c r="G21" s="88"/>
      <c r="H21" s="82"/>
      <c r="I21" s="82"/>
      <c r="J21" s="82"/>
      <c r="K21" s="82"/>
      <c r="L21" s="82"/>
      <c r="M21" s="83"/>
      <c r="N21" s="89"/>
    </row>
    <row r="22" spans="1:14" ht="12.75">
      <c r="A22" s="27" t="s">
        <v>46</v>
      </c>
      <c r="B22" s="3"/>
      <c r="C22" s="24">
        <f>Data1!$AD$41</f>
        <v>4</v>
      </c>
      <c r="D22" s="5"/>
      <c r="E22" s="3"/>
      <c r="F22" s="40">
        <v>14</v>
      </c>
      <c r="G22" s="88"/>
      <c r="H22" s="82"/>
      <c r="I22" s="82"/>
      <c r="J22" s="82"/>
      <c r="K22" s="82"/>
      <c r="L22" s="82"/>
      <c r="M22" s="83"/>
      <c r="N22" s="89"/>
    </row>
    <row r="23" spans="1:14" ht="12.75">
      <c r="A23" s="27"/>
      <c r="B23" s="3"/>
      <c r="C23" s="5"/>
      <c r="D23" s="5"/>
      <c r="E23" s="3"/>
      <c r="F23" s="40">
        <v>15</v>
      </c>
      <c r="G23" s="88"/>
      <c r="H23" s="82"/>
      <c r="I23" s="82"/>
      <c r="J23" s="82"/>
      <c r="K23" s="82"/>
      <c r="L23" s="82"/>
      <c r="M23" s="83"/>
      <c r="N23" s="89"/>
    </row>
    <row r="24" spans="1:14" ht="12.75">
      <c r="A24" s="26" t="s">
        <v>47</v>
      </c>
      <c r="B24" s="3"/>
      <c r="C24" s="5"/>
      <c r="D24" s="5"/>
      <c r="E24" s="5" t="s">
        <v>35</v>
      </c>
      <c r="F24" s="40">
        <v>16</v>
      </c>
      <c r="G24" s="88"/>
      <c r="H24" s="82"/>
      <c r="I24" s="82"/>
      <c r="J24" s="82"/>
      <c r="K24" s="82"/>
      <c r="L24" s="82"/>
      <c r="M24" s="83"/>
      <c r="N24" s="89"/>
    </row>
    <row r="25" spans="1:14" ht="12.75">
      <c r="A25" s="27" t="s">
        <v>48</v>
      </c>
      <c r="B25" s="3"/>
      <c r="C25" s="21">
        <f>Data1!$R$43</f>
        <v>0</v>
      </c>
      <c r="D25" s="5" t="s">
        <v>49</v>
      </c>
      <c r="E25" s="5">
        <f>Data1!$AE$41</f>
        <v>28</v>
      </c>
      <c r="F25" s="40">
        <v>17</v>
      </c>
      <c r="G25" s="88"/>
      <c r="H25" s="82"/>
      <c r="I25" s="82"/>
      <c r="J25" s="82"/>
      <c r="K25" s="82"/>
      <c r="L25" s="82"/>
      <c r="M25" s="83"/>
      <c r="N25" s="89"/>
    </row>
    <row r="26" spans="1:14" ht="12.75">
      <c r="A26" s="27" t="s">
        <v>50</v>
      </c>
      <c r="B26" s="3"/>
      <c r="C26" s="5">
        <f>Data1!$R$41</f>
        <v>0</v>
      </c>
      <c r="D26" s="5" t="s">
        <v>49</v>
      </c>
      <c r="E26" s="3"/>
      <c r="F26" s="40">
        <v>18</v>
      </c>
      <c r="G26" s="88"/>
      <c r="H26" s="82"/>
      <c r="I26" s="82"/>
      <c r="J26" s="82"/>
      <c r="K26" s="82"/>
      <c r="L26" s="82"/>
      <c r="M26" s="83"/>
      <c r="N26" s="89"/>
    </row>
    <row r="27" spans="1:14" ht="12.75">
      <c r="A27" s="27"/>
      <c r="B27" s="3"/>
      <c r="C27" s="22"/>
      <c r="D27" s="5"/>
      <c r="E27" s="5"/>
      <c r="F27" s="40">
        <v>19</v>
      </c>
      <c r="G27" s="88"/>
      <c r="H27" s="82"/>
      <c r="I27" s="82"/>
      <c r="J27" s="82"/>
      <c r="K27" s="82"/>
      <c r="L27" s="82"/>
      <c r="M27" s="83"/>
      <c r="N27" s="89"/>
    </row>
    <row r="28" spans="1:14" ht="12.75">
      <c r="A28" s="27"/>
      <c r="B28" s="3"/>
      <c r="C28" s="5"/>
      <c r="D28" s="5"/>
      <c r="E28" s="5"/>
      <c r="F28" s="40">
        <v>20</v>
      </c>
      <c r="G28" s="88"/>
      <c r="H28" s="82"/>
      <c r="I28" s="82"/>
      <c r="J28" s="82"/>
      <c r="K28" s="82"/>
      <c r="L28" s="82"/>
      <c r="M28" s="83"/>
      <c r="N28" s="89"/>
    </row>
    <row r="29" spans="1:14" ht="12.75">
      <c r="A29" s="26" t="s">
        <v>51</v>
      </c>
      <c r="B29" s="3" t="s">
        <v>52</v>
      </c>
      <c r="C29" s="5"/>
      <c r="D29" s="5"/>
      <c r="E29" s="5"/>
      <c r="F29" s="40">
        <v>21</v>
      </c>
      <c r="G29" s="88"/>
      <c r="H29" s="82"/>
      <c r="I29" s="82"/>
      <c r="J29" s="82"/>
      <c r="K29" s="82"/>
      <c r="L29" s="82"/>
      <c r="M29" s="83"/>
      <c r="N29" s="89"/>
    </row>
    <row r="30" spans="1:14" ht="12.75">
      <c r="A30" s="27" t="s">
        <v>98</v>
      </c>
      <c r="B30" s="3"/>
      <c r="C30" s="5">
        <f>Data1!$Q$43</f>
        <v>44</v>
      </c>
      <c r="D30" s="5"/>
      <c r="E30" s="5"/>
      <c r="F30" s="40">
        <v>22</v>
      </c>
      <c r="G30" s="88"/>
      <c r="H30" s="82"/>
      <c r="I30" s="82"/>
      <c r="J30" s="82"/>
      <c r="K30" s="82"/>
      <c r="L30" s="82"/>
      <c r="M30" s="83"/>
      <c r="N30" s="89"/>
    </row>
    <row r="31" spans="1:14" ht="12.75">
      <c r="A31" s="27" t="s">
        <v>53</v>
      </c>
      <c r="B31" s="3"/>
      <c r="C31" s="5">
        <f>Data1!$AO$9</f>
        <v>1</v>
      </c>
      <c r="D31" s="22"/>
      <c r="E31" s="5"/>
      <c r="F31" s="40">
        <v>23</v>
      </c>
      <c r="G31" s="88"/>
      <c r="H31" s="82"/>
      <c r="I31" s="82"/>
      <c r="J31" s="82"/>
      <c r="K31" s="82"/>
      <c r="L31" s="82"/>
      <c r="M31" s="83"/>
      <c r="N31" s="89"/>
    </row>
    <row r="32" spans="1:14" ht="12.75">
      <c r="A32" s="27"/>
      <c r="B32" s="3"/>
      <c r="C32" s="5"/>
      <c r="D32" s="5"/>
      <c r="E32" s="24"/>
      <c r="F32" s="40">
        <v>24</v>
      </c>
      <c r="G32" s="88"/>
      <c r="H32" s="82"/>
      <c r="I32" s="82"/>
      <c r="J32" s="82"/>
      <c r="K32" s="82"/>
      <c r="L32" s="82"/>
      <c r="M32" s="83"/>
      <c r="N32" s="89"/>
    </row>
    <row r="33" spans="1:14" ht="12.75">
      <c r="A33" s="26" t="s">
        <v>54</v>
      </c>
      <c r="B33" s="3"/>
      <c r="C33" s="5"/>
      <c r="D33" s="3"/>
      <c r="E33" s="3"/>
      <c r="F33" s="40">
        <v>25</v>
      </c>
      <c r="G33" s="88"/>
      <c r="H33" s="82"/>
      <c r="I33" s="82"/>
      <c r="J33" s="82"/>
      <c r="K33" s="82"/>
      <c r="L33" s="82"/>
      <c r="M33" s="83"/>
      <c r="N33" s="89"/>
    </row>
    <row r="34" spans="1:14" ht="12.75">
      <c r="A34" s="27" t="s">
        <v>55</v>
      </c>
      <c r="B34" s="3"/>
      <c r="C34" s="5">
        <f>Data1!$Y$41</f>
        <v>4</v>
      </c>
      <c r="D34" s="3"/>
      <c r="E34" s="3"/>
      <c r="F34" s="40">
        <v>26</v>
      </c>
      <c r="G34" s="88"/>
      <c r="H34" s="82"/>
      <c r="I34" s="82"/>
      <c r="J34" s="82"/>
      <c r="K34" s="82"/>
      <c r="L34" s="82"/>
      <c r="M34" s="83"/>
      <c r="N34" s="89"/>
    </row>
    <row r="35" spans="1:14" ht="12.75">
      <c r="A35" s="27" t="s">
        <v>56</v>
      </c>
      <c r="B35" s="3"/>
      <c r="C35" s="5">
        <v>1</v>
      </c>
      <c r="D35" s="3"/>
      <c r="E35" s="3"/>
      <c r="F35" s="40">
        <v>27</v>
      </c>
      <c r="G35" s="88"/>
      <c r="H35" s="82"/>
      <c r="I35" s="82"/>
      <c r="J35" s="82"/>
      <c r="K35" s="82"/>
      <c r="L35" s="82"/>
      <c r="M35" s="83"/>
      <c r="N35" s="89"/>
    </row>
    <row r="36" spans="1:14" ht="12.75">
      <c r="A36" s="27" t="s">
        <v>57</v>
      </c>
      <c r="B36" s="3"/>
      <c r="C36" s="24">
        <v>1</v>
      </c>
      <c r="D36" s="5" t="s">
        <v>111</v>
      </c>
      <c r="E36" s="3"/>
      <c r="F36" s="40">
        <v>28</v>
      </c>
      <c r="G36" s="88"/>
      <c r="H36" s="82"/>
      <c r="I36" s="82"/>
      <c r="J36" s="82"/>
      <c r="K36" s="82"/>
      <c r="L36" s="82"/>
      <c r="M36" s="83"/>
      <c r="N36" s="89"/>
    </row>
    <row r="37" spans="1:14" ht="12.75">
      <c r="A37" s="27" t="s">
        <v>27</v>
      </c>
      <c r="B37" s="3"/>
      <c r="C37" s="5">
        <f>Data1!$Z$41</f>
        <v>0</v>
      </c>
      <c r="D37" s="5"/>
      <c r="E37" s="3"/>
      <c r="F37" s="40">
        <v>29</v>
      </c>
      <c r="G37" s="88"/>
      <c r="H37" s="82"/>
      <c r="I37" s="82"/>
      <c r="J37" s="82"/>
      <c r="K37" s="82"/>
      <c r="L37" s="82"/>
      <c r="M37" s="83"/>
      <c r="N37" s="89"/>
    </row>
    <row r="38" spans="1:14" ht="12.75">
      <c r="A38" s="27" t="s">
        <v>58</v>
      </c>
      <c r="B38" s="3"/>
      <c r="C38" s="5">
        <f>Data1!$AL$9</f>
        <v>0</v>
      </c>
      <c r="D38" s="5"/>
      <c r="E38" s="3"/>
      <c r="F38" s="40">
        <v>30</v>
      </c>
      <c r="G38" s="88"/>
      <c r="H38" s="82"/>
      <c r="I38" s="82"/>
      <c r="J38" s="82"/>
      <c r="K38" s="82"/>
      <c r="L38" s="82"/>
      <c r="M38" s="83"/>
      <c r="N38" s="89"/>
    </row>
    <row r="39" spans="1:14" ht="13.5" thickBot="1">
      <c r="A39" s="27" t="s">
        <v>26</v>
      </c>
      <c r="B39" s="3"/>
      <c r="C39" s="5">
        <f>Data1!$AM$9</f>
        <v>14</v>
      </c>
      <c r="D39" s="5"/>
      <c r="E39" s="3"/>
      <c r="F39" s="40">
        <v>31</v>
      </c>
      <c r="G39" s="90"/>
      <c r="H39" s="91"/>
      <c r="I39" s="91"/>
      <c r="J39" s="91"/>
      <c r="K39" s="91"/>
      <c r="L39" s="91"/>
      <c r="M39" s="92"/>
      <c r="N39" s="93"/>
    </row>
    <row r="40" spans="1:14" ht="12.75">
      <c r="A40" s="27" t="s">
        <v>28</v>
      </c>
      <c r="B40" s="3"/>
      <c r="C40" s="5">
        <f>Data1!$AN$9</f>
        <v>18</v>
      </c>
      <c r="D40" s="5"/>
      <c r="E40" s="3"/>
      <c r="F40" s="5"/>
      <c r="G40" s="35"/>
      <c r="H40" s="41"/>
      <c r="I40" s="41"/>
      <c r="J40" s="41"/>
      <c r="K40" s="41"/>
      <c r="L40" s="41"/>
      <c r="M40" s="35"/>
      <c r="N40" s="36"/>
    </row>
    <row r="41" spans="1:14" ht="12.75">
      <c r="A41" s="27" t="s">
        <v>29</v>
      </c>
      <c r="B41" s="3"/>
      <c r="C41" s="5">
        <f>Data1!$X$41</f>
        <v>0</v>
      </c>
      <c r="D41" s="5"/>
      <c r="E41" s="3"/>
      <c r="F41" s="5"/>
      <c r="G41" s="3"/>
      <c r="H41" s="23"/>
      <c r="I41" s="23"/>
      <c r="J41" s="23"/>
      <c r="K41" s="23"/>
      <c r="L41" s="23"/>
      <c r="M41" s="3"/>
      <c r="N41" s="17"/>
    </row>
    <row r="42" spans="1:14" ht="12.75">
      <c r="A42" s="27"/>
      <c r="B42" s="3"/>
      <c r="C42" s="3"/>
      <c r="D42" s="5"/>
      <c r="E42" s="3"/>
      <c r="F42" s="3"/>
      <c r="G42" s="3"/>
      <c r="H42" s="23"/>
      <c r="I42" s="23"/>
      <c r="J42" s="23"/>
      <c r="K42" s="23"/>
      <c r="L42" s="23"/>
      <c r="M42" s="3"/>
      <c r="N42" s="17"/>
    </row>
    <row r="43" spans="1:14" ht="12.75">
      <c r="A43" s="26"/>
      <c r="B43" s="3"/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Richard</cp:lastModifiedBy>
  <cp:lastPrinted>2003-04-24T07:00:03Z</cp:lastPrinted>
  <dcterms:created xsi:type="dcterms:W3CDTF">1998-03-11T18:30:34Z</dcterms:created>
  <dcterms:modified xsi:type="dcterms:W3CDTF">2009-08-13T11:01:42Z</dcterms:modified>
  <cp:category/>
  <cp:version/>
  <cp:contentType/>
  <cp:contentStatus/>
</cp:coreProperties>
</file>