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<sst xmlns="http://schemas.openxmlformats.org/spreadsheetml/2006/main" count="190" uniqueCount="165">
  <si>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</si>
  <si>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</si>
  <si>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</si>
  <si>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</si>
  <si>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</si>
  <si>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</si>
  <si>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</si>
  <si>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</si>
  <si>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</si>
  <si>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</si>
  <si>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</si>
  <si>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</si>
  <si>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</si>
  <si>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</si>
  <si>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</si>
  <si>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</si>
  <si>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</si>
  <si>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</si>
  <si>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</si>
  <si>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</si>
  <si>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</si>
  <si>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</si>
  <si>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</si>
  <si>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</si>
  <si>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</si>
  <si>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</si>
  <si>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</si>
  <si>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</si>
  <si>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</si>
  <si>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</si>
  <si>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</si>
  <si>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</si>
  <si>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</si>
  <si>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</si>
  <si>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</si>
  <si>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</si>
  <si>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</si>
  <si>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</si>
  <si>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</si>
  <si>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</si>
  <si>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</si>
  <si>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</si>
  <si>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</si>
  <si>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</si>
  <si>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</si>
  <si>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</si>
  <si>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</si>
  <si>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</si>
  <si>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</si>
  <si>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</si>
  <si>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</si>
  <si>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</si>
  <si>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</si>
  <si>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</si>
  <si>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</si>
  <si>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</si>
  <si>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</si>
  <si>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</si>
  <si>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</si>
  <si>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</si>
  <si>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</si>
  <si>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</si>
  <si>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</si>
  <si>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</si>
  <si>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</si>
  <si>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</si>
  <si>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</si>
  <si>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</si>
  <si>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</si>
  <si>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</si>
  <si>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</si>
  <si>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</si>
  <si>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</si>
  <si>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</si>
  <si>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</si>
  <si>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</si>
  <si>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</si>
  <si>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</si>
  <si>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</si>
  <si>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</si>
  <si>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</si>
  <si>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</si>
  <si>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</si>
  <si>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</si>
  <si>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</si>
  <si>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</si>
  <si>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</si>
  <si>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</si>
  <si>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</si>
  <si>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</si>
  <si>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</si>
  <si>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</si>
  <si>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</si>
  <si>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</si>
  <si>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</si>
  <si>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</si>
  <si>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</si>
  <si>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</si>
  <si>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</si>
  <si>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</si>
  <si>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</si>
  <si>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</si>
  <si>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</si>
  <si>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</si>
  <si>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NE3</t>
  </si>
  <si>
    <t>Calm</t>
  </si>
  <si>
    <t>tr</t>
  </si>
  <si>
    <t>Sunny and cold, but breezy, making it feel bitter. Frost returning by evening.</t>
  </si>
  <si>
    <t>Cold and frosty start, then some sunshine but cloudy spells too.</t>
  </si>
  <si>
    <t>Severe frost then sunny and cold. Light winds on the whole. Clear and frosty again later.</t>
  </si>
  <si>
    <t>SSE2</t>
  </si>
  <si>
    <t>NNW1</t>
  </si>
  <si>
    <t>Severe frost* once again, with cloud increasing to give heavy snow by mid-late afternoon.</t>
  </si>
  <si>
    <t>12cm</t>
  </si>
  <si>
    <t>*4th: min -9.5C was the lowest recorded for February here on 20 years of records</t>
  </si>
  <si>
    <t>A slow thaw today as temperatures crept up more than recent days, with sunshine.</t>
  </si>
  <si>
    <t>A misty start, but temperatures above freezing.</t>
  </si>
  <si>
    <t>A damp, cloudy day with little if any sunshine. A slow thaw continuing through the day.</t>
  </si>
  <si>
    <t>calm</t>
  </si>
  <si>
    <t>SW2</t>
  </si>
  <si>
    <t>SE2</t>
  </si>
  <si>
    <t>Feb</t>
  </si>
  <si>
    <t>W1</t>
  </si>
  <si>
    <t>SW3</t>
  </si>
  <si>
    <t>Much milder with a lot of cloud, and only brief brighter interludes. Breezy at times too.</t>
  </si>
  <si>
    <t>A cloudy and milder day with temperatures eventually rising. A little light rain too.</t>
  </si>
  <si>
    <t>A severe frost first thing, then bright with a good deal of sunshine. Feeling cold.</t>
  </si>
  <si>
    <t>Generally cloudy and rather cold. Feeling colder still in the wind, but remaining dry.</t>
  </si>
  <si>
    <t>Cold and mostly cloudty again, with rain or sleet for a time later in the day.</t>
  </si>
  <si>
    <t>4cm</t>
  </si>
  <si>
    <t>1cm</t>
  </si>
  <si>
    <t>A hard frost at first, then remaining mostly cloudy through the day. Temperatures low.</t>
  </si>
  <si>
    <t>NW2</t>
  </si>
  <si>
    <t>NW4</t>
  </si>
  <si>
    <t>Cloudy, but some bright intervals. Rather windy at times, but milder again.</t>
  </si>
  <si>
    <t>W3</t>
  </si>
  <si>
    <t>Cloudy on the whole, and becoming very mild through the day. Some sunny intervals.</t>
  </si>
  <si>
    <t>Again some bright or sunny intervals, but mostly cloudy. Less mild, and breezy too.</t>
  </si>
  <si>
    <t>SW5</t>
  </si>
  <si>
    <t>W4</t>
  </si>
  <si>
    <t>Windy with a spell of rain through the middle of the day*, then brightening up later.</t>
  </si>
  <si>
    <t>*18th: Hail for a time with the passage of cold front, and gusts to 37mph.</t>
  </si>
  <si>
    <t>SW4</t>
  </si>
  <si>
    <t>Cloudy and breezy, but temperatures very mild. Little brightness and a little drizzle.</t>
  </si>
  <si>
    <t>A cold start with a frot and a few flakes of snow. Sunny and chilly for the rest of the day.</t>
  </si>
  <si>
    <t>SSW3</t>
  </si>
  <si>
    <t>SSW2</t>
  </si>
  <si>
    <t>WSW4</t>
  </si>
  <si>
    <t>An exceptionally warm february day. Bright or sunny spells, but breezy too.*</t>
  </si>
  <si>
    <t>23rd: Max 17.8C smashed the previous record of 16.9C set for Feb in 1998.</t>
  </si>
  <si>
    <t>Cloudy and damp with some drizzly rain from time to time. Feeling very mild.</t>
  </si>
  <si>
    <t>Cloudy and rather mild with a few very light spots of rain, but generally dry.</t>
  </si>
  <si>
    <t>A frosty start, then bright with some sunshine. Feeling a bit chilly, especially in wind.</t>
  </si>
  <si>
    <t>WSW3</t>
  </si>
  <si>
    <t>W2</t>
  </si>
  <si>
    <t>A very warm start, but cooler later. Temperatures still well above average.</t>
  </si>
  <si>
    <t>A ground frost, then mostly sunny. Much cooler generally in spite of the sun.</t>
  </si>
  <si>
    <t xml:space="preserve">A further ground frost followed by good sunny spells once more. </t>
  </si>
  <si>
    <t>Breezier with a spell of rain for a time. Temperatures milder generally.</t>
  </si>
  <si>
    <t>Cloudy but dry with temperatures again well above average for late-February.</t>
  </si>
  <si>
    <t>Bright and mild with some spells of sunshine through the day.</t>
  </si>
  <si>
    <t>NOTES:</t>
  </si>
  <si>
    <t>With a mean of 4.1C this was an average February - though this figure hides some record daily extremes. Both the month's absolute max</t>
  </si>
  <si>
    <t>average, the 23.4mm just 44% of usual and the driest Feb total since 2008 (21.8mm).</t>
  </si>
  <si>
    <t>and min temperatures were the highest on record here for the month (ranging from -9.5C to an incredible 17.8C). Rainfall was well below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</si>
</sst>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3.9</c:v>
                </c:pt>
                <c:pt idx="1">
                  <c:v>2.2</c:v>
                </c:pt>
                <c:pt idx="2">
                  <c:v>2.4</c:v>
                </c:pt>
                <c:pt idx="3">
                  <c:v>0.3</c:v>
                </c:pt>
                <c:pt idx="4">
                  <c:v>5.1</c:v>
                </c:pt>
                <c:pt idx="5">
                  <c:v>5</c:v>
                </c:pt>
                <c:pt idx="6">
                  <c:v>1.9</c:v>
                </c:pt>
                <c:pt idx="7">
                  <c:v>1.2</c:v>
                </c:pt>
                <c:pt idx="8">
                  <c:v>1.9</c:v>
                </c:pt>
                <c:pt idx="9">
                  <c:v>1.9</c:v>
                </c:pt>
                <c:pt idx="10">
                  <c:v>2.8</c:v>
                </c:pt>
                <c:pt idx="11">
                  <c:v>6</c:v>
                </c:pt>
                <c:pt idx="12">
                  <c:v>7.3</c:v>
                </c:pt>
                <c:pt idx="13">
                  <c:v>8.7</c:v>
                </c:pt>
                <c:pt idx="14">
                  <c:v>10.7</c:v>
                </c:pt>
                <c:pt idx="15">
                  <c:v>9.7</c:v>
                </c:pt>
                <c:pt idx="16">
                  <c:v>11.4</c:v>
                </c:pt>
                <c:pt idx="17">
                  <c:v>9.2</c:v>
                </c:pt>
                <c:pt idx="18">
                  <c:v>6.8</c:v>
                </c:pt>
                <c:pt idx="19">
                  <c:v>7.4</c:v>
                </c:pt>
                <c:pt idx="20">
                  <c:v>10.9</c:v>
                </c:pt>
                <c:pt idx="21">
                  <c:v>12</c:v>
                </c:pt>
                <c:pt idx="22">
                  <c:v>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-2.9</c:v>
                </c:pt>
                <c:pt idx="1">
                  <c:v>-3.7</c:v>
                </c:pt>
                <c:pt idx="2">
                  <c:v>-8.1</c:v>
                </c:pt>
                <c:pt idx="3">
                  <c:v>-9.5</c:v>
                </c:pt>
                <c:pt idx="4">
                  <c:v>-5.9</c:v>
                </c:pt>
                <c:pt idx="5">
                  <c:v>-1.2</c:v>
                </c:pt>
                <c:pt idx="6">
                  <c:v>-4.6</c:v>
                </c:pt>
                <c:pt idx="7">
                  <c:v>-7.9</c:v>
                </c:pt>
                <c:pt idx="8">
                  <c:v>-3.1</c:v>
                </c:pt>
                <c:pt idx="9">
                  <c:v>-1.5</c:v>
                </c:pt>
                <c:pt idx="10">
                  <c:v>-7.5</c:v>
                </c:pt>
                <c:pt idx="11">
                  <c:v>-5.4</c:v>
                </c:pt>
                <c:pt idx="12">
                  <c:v>1.4</c:v>
                </c:pt>
                <c:pt idx="13">
                  <c:v>2.4</c:v>
                </c:pt>
                <c:pt idx="14">
                  <c:v>4.5</c:v>
                </c:pt>
                <c:pt idx="15">
                  <c:v>4.8</c:v>
                </c:pt>
                <c:pt idx="16">
                  <c:v>5.9</c:v>
                </c:pt>
                <c:pt idx="17">
                  <c:v>7.8</c:v>
                </c:pt>
                <c:pt idx="18">
                  <c:v>-0.4</c:v>
                </c:pt>
                <c:pt idx="19">
                  <c:v>-1.9</c:v>
                </c:pt>
                <c:pt idx="20">
                  <c:v>4</c:v>
                </c:pt>
                <c:pt idx="21">
                  <c:v>5.9</c:v>
                </c:pt>
                <c:pt idx="22">
                  <c:v>7.8</c:v>
                </c:pt>
                <c:pt idx="23">
                  <c:v>9.9</c:v>
                </c:pt>
              </c:numCache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764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12.1</c:v>
                </c:pt>
                <c:pt idx="4">
                  <c:v>3.2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0.9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7632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7.7</c:v>
                </c:pt>
                <c:pt idx="1">
                  <c:v>1.5</c:v>
                </c:pt>
                <c:pt idx="2">
                  <c:v>5.6</c:v>
                </c:pt>
                <c:pt idx="3">
                  <c:v>0</c:v>
                </c:pt>
                <c:pt idx="4">
                  <c:v>3.6</c:v>
                </c:pt>
                <c:pt idx="5">
                  <c:v>1.5</c:v>
                </c:pt>
                <c:pt idx="6">
                  <c:v>0.5</c:v>
                </c:pt>
                <c:pt idx="7">
                  <c:v>1.4</c:v>
                </c:pt>
                <c:pt idx="8">
                  <c:v>1</c:v>
                </c:pt>
                <c:pt idx="9">
                  <c:v>0.6</c:v>
                </c:pt>
                <c:pt idx="10">
                  <c:v>6.5</c:v>
                </c:pt>
                <c:pt idx="11">
                  <c:v>0</c:v>
                </c:pt>
                <c:pt idx="12">
                  <c:v>0.5</c:v>
                </c:pt>
                <c:pt idx="13">
                  <c:v>2.8</c:v>
                </c:pt>
                <c:pt idx="14">
                  <c:v>2.7</c:v>
                </c:pt>
                <c:pt idx="15">
                  <c:v>2.2</c:v>
                </c:pt>
                <c:pt idx="16">
                  <c:v>0</c:v>
                </c:pt>
                <c:pt idx="17">
                  <c:v>1.8</c:v>
                </c:pt>
                <c:pt idx="18">
                  <c:v>7</c:v>
                </c:pt>
                <c:pt idx="19">
                  <c:v>1.5</c:v>
                </c:pt>
                <c:pt idx="20">
                  <c:v>0.2</c:v>
                </c:pt>
                <c:pt idx="21">
                  <c:v>0.4</c:v>
                </c:pt>
              </c:numCache>
            </c:numRef>
          </c:val>
        </c:ser>
        <c:axId val="37741468"/>
        <c:axId val="4128893"/>
      </c:barChart>
      <c:catAx>
        <c:axId val="3774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7741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-7.1</c:v>
                </c:pt>
                <c:pt idx="1">
                  <c:v>-7.8</c:v>
                </c:pt>
                <c:pt idx="2">
                  <c:v>-10</c:v>
                </c:pt>
                <c:pt idx="3">
                  <c:v>-11.9</c:v>
                </c:pt>
                <c:pt idx="4">
                  <c:v>-7</c:v>
                </c:pt>
                <c:pt idx="5">
                  <c:v>-1.2</c:v>
                </c:pt>
                <c:pt idx="6">
                  <c:v>-7.1</c:v>
                </c:pt>
                <c:pt idx="7">
                  <c:v>-10</c:v>
                </c:pt>
                <c:pt idx="8">
                  <c:v>-2.7</c:v>
                </c:pt>
                <c:pt idx="9">
                  <c:v>-0.8</c:v>
                </c:pt>
                <c:pt idx="10">
                  <c:v>-9.7</c:v>
                </c:pt>
                <c:pt idx="11">
                  <c:v>-6.6</c:v>
                </c:pt>
                <c:pt idx="12">
                  <c:v>-1.3</c:v>
                </c:pt>
                <c:pt idx="13">
                  <c:v>-1.1</c:v>
                </c:pt>
                <c:pt idx="14">
                  <c:v>2.6</c:v>
                </c:pt>
                <c:pt idx="15">
                  <c:v>0.6</c:v>
                </c:pt>
                <c:pt idx="16">
                  <c:v>1.1</c:v>
                </c:pt>
                <c:pt idx="17">
                  <c:v>5.1</c:v>
                </c:pt>
                <c:pt idx="18">
                  <c:v>-3.5</c:v>
                </c:pt>
                <c:pt idx="19">
                  <c:v>-5.8</c:v>
                </c:pt>
                <c:pt idx="20">
                  <c:v>2.1</c:v>
                </c:pt>
                <c:pt idx="21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-1</c:v>
                </c:pt>
                <c:pt idx="1">
                  <c:v>-1</c:v>
                </c:pt>
                <c:pt idx="2">
                  <c:v>-1.5</c:v>
                </c:pt>
                <c:pt idx="3">
                  <c:v>-2</c:v>
                </c:pt>
                <c:pt idx="4">
                  <c:v>-1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1.5</c:v>
                </c:pt>
                <c:pt idx="12">
                  <c:v>3.5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7</c:v>
                </c:pt>
                <c:pt idx="21">
                  <c:v>8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17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7.2</c:v>
                </c:pt>
                <c:pt idx="1">
                  <c:v>7</c:v>
                </c:pt>
                <c:pt idx="2">
                  <c:v>6.9</c:v>
                </c:pt>
                <c:pt idx="3">
                  <c:v>6.7</c:v>
                </c:pt>
                <c:pt idx="4">
                  <c:v>6.6</c:v>
                </c:pt>
                <c:pt idx="5">
                  <c:v>6.2</c:v>
                </c:pt>
                <c:pt idx="6">
                  <c:v>6.1</c:v>
                </c:pt>
                <c:pt idx="7">
                  <c:v>6</c:v>
                </c:pt>
                <c:pt idx="8">
                  <c:v>5.9</c:v>
                </c:pt>
                <c:pt idx="9">
                  <c:v>5.9</c:v>
                </c:pt>
                <c:pt idx="10">
                  <c:v>5.8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6.5</c:v>
                </c:pt>
                <c:pt idx="18">
                  <c:v>6.7</c:v>
                </c:pt>
                <c:pt idx="19">
                  <c:v>6.7</c:v>
                </c:pt>
                <c:pt idx="20">
                  <c:v>6.8</c:v>
                </c:pt>
                <c:pt idx="21">
                  <c:v>6.7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7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1026.6532532446013</c:v>
                </c:pt>
                <c:pt idx="1">
                  <c:v>1038.6857069570956</c:v>
                </c:pt>
                <c:pt idx="2">
                  <c:v>1041.1275337479553</c:v>
                </c:pt>
                <c:pt idx="3">
                  <c:v>1037.9052929115035</c:v>
                </c:pt>
                <c:pt idx="4">
                  <c:v>1027.401039610418</c:v>
                </c:pt>
                <c:pt idx="5">
                  <c:v>1033.0022868727385</c:v>
                </c:pt>
                <c:pt idx="6">
                  <c:v>1040.0578755570232</c:v>
                </c:pt>
                <c:pt idx="7">
                  <c:v>1043.954259791044</c:v>
                </c:pt>
                <c:pt idx="8">
                  <c:v>1039.5460775435142</c:v>
                </c:pt>
                <c:pt idx="9">
                  <c:v>1038.3692269573007</c:v>
                </c:pt>
                <c:pt idx="10">
                  <c:v>1037.7831457333248</c:v>
                </c:pt>
                <c:pt idx="11">
                  <c:v>1036.15087238229</c:v>
                </c:pt>
                <c:pt idx="12">
                  <c:v>1028.1941296896957</c:v>
                </c:pt>
                <c:pt idx="13">
                  <c:v>1027.8871011169726</c:v>
                </c:pt>
                <c:pt idx="14">
                  <c:v>1027.3452814371947</c:v>
                </c:pt>
                <c:pt idx="15">
                  <c:v>1028.8397533485352</c:v>
                </c:pt>
                <c:pt idx="16">
                  <c:v>1023.0754836873853</c:v>
                </c:pt>
                <c:pt idx="17">
                  <c:v>1006.9026067154701</c:v>
                </c:pt>
                <c:pt idx="18">
                  <c:v>1023.759990162523</c:v>
                </c:pt>
                <c:pt idx="19">
                  <c:v>1030.529976333457</c:v>
                </c:pt>
                <c:pt idx="20">
                  <c:v>1026.267907238736</c:v>
                </c:pt>
                <c:pt idx="21">
                  <c:v>1021.3878451566444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auto val="1"/>
        <c:lblOffset val="100"/>
        <c:noMultiLvlLbl val="0"/>
      </c:catAx>
      <c:valAx>
        <c:axId val="3422352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08531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-3.6033927548184166</c:v>
                </c:pt>
                <c:pt idx="1">
                  <c:v>-3.3995677496697927</c:v>
                </c:pt>
                <c:pt idx="2">
                  <c:v>-8.132615768246824</c:v>
                </c:pt>
                <c:pt idx="3">
                  <c:v>-6.593626854846486</c:v>
                </c:pt>
                <c:pt idx="4">
                  <c:v>-3.241229852601641</c:v>
                </c:pt>
                <c:pt idx="5">
                  <c:v>2.547741030400919</c:v>
                </c:pt>
                <c:pt idx="6">
                  <c:v>-4.516528895863227</c:v>
                </c:pt>
                <c:pt idx="7">
                  <c:v>-5.331194536306686</c:v>
                </c:pt>
                <c:pt idx="8">
                  <c:v>-3.6787774693441198</c:v>
                </c:pt>
                <c:pt idx="9">
                  <c:v>-1.0801970400642782</c:v>
                </c:pt>
                <c:pt idx="10">
                  <c:v>-6.783435934049989</c:v>
                </c:pt>
                <c:pt idx="11">
                  <c:v>1.6206977597014804</c:v>
                </c:pt>
                <c:pt idx="12">
                  <c:v>3.8198811600803233</c:v>
                </c:pt>
                <c:pt idx="13">
                  <c:v>2.9279387753149106</c:v>
                </c:pt>
                <c:pt idx="14">
                  <c:v>3.320313563477665</c:v>
                </c:pt>
                <c:pt idx="15">
                  <c:v>4.020607775523627</c:v>
                </c:pt>
                <c:pt idx="16">
                  <c:v>7.434120812353002</c:v>
                </c:pt>
                <c:pt idx="17">
                  <c:v>5.840373970191854</c:v>
                </c:pt>
                <c:pt idx="18">
                  <c:v>0.026902790827390707</c:v>
                </c:pt>
                <c:pt idx="19">
                  <c:v>0.5961766831980642</c:v>
                </c:pt>
                <c:pt idx="20">
                  <c:v>5.299782094169288</c:v>
                </c:pt>
                <c:pt idx="21">
                  <c:v>5.919136550773185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576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efa0ec4-86d7-492c-bfa0-df036bdf169f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f14bb43-fcd2-4eed-a0d3-38a0053c86f4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f6cf4cd-8c1d-46e0-a3cc-60f6414b45a4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0.51175</cdr:y>
    </cdr:from>
    <cdr:to>
      <cdr:x>0.522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34200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f855aff-3565-4be4-a9e6-7f5da71c81e2}" type="TxLink">
            <a:rPr lang="en-US" cap="none" sz="1000" b="0" i="0" u="none" baseline="0">
              <a:latin typeface="Arial"/>
              <a:ea typeface="Arial"/>
              <a:cs typeface="Arial"/>
            </a:rPr>
            <a:t>7.7 </a:t>
          </a:fld>
        </a:p>
      </cdr:txBody>
    </cdr:sp>
  </cdr:relSizeAnchor>
  <cdr:relSizeAnchor xmlns:cdr="http://schemas.openxmlformats.org/drawingml/2006/chartDrawing">
    <cdr:from>
      <cdr:x>0.798</cdr:x>
      <cdr:y>0.026</cdr:y>
    </cdr:from>
    <cdr:to>
      <cdr:x>0.88675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9182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2a7980-5765-4016-98de-c62aff4b1abb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05410ff-e9f6-4b6f-ae09-6836d1eea49d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a4b895-da23-4a8c-a7b7-cd2f1b255510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6321763-57d4-40a5-a643-9a94172d308e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625a95a-0cc1-49a3-8403-9e7dcc894141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0" activePane="bottomLeft" state="split"/>
      <selection pane="topLeft" activeCell="R4" sqref="R4"/>
      <selection pane="bottomLeft" activeCell="AA38" sqref="AA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121</v>
      </c>
      <c r="R4" s="60">
        <v>2012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-2.7</v>
      </c>
      <c r="C9" s="65">
        <v>-3</v>
      </c>
      <c r="D9" s="65">
        <v>3.9</v>
      </c>
      <c r="E9" s="65">
        <v>-2.9</v>
      </c>
      <c r="F9" s="66">
        <f aca="true" t="shared" si="0" ref="F9:F37">AVERAGE(D9:E9)</f>
        <v>0.5</v>
      </c>
      <c r="G9" s="67">
        <f>100*(AJ9/AH9)</f>
        <v>93.47630749380644</v>
      </c>
      <c r="H9" s="67">
        <f aca="true" t="shared" si="1" ref="H9:H37">AK9</f>
        <v>-3.6033927548184166</v>
      </c>
      <c r="I9" s="68">
        <v>-7.1</v>
      </c>
      <c r="J9" s="66"/>
      <c r="K9" s="68"/>
      <c r="L9" s="65">
        <v>-1</v>
      </c>
      <c r="M9" s="65"/>
      <c r="N9" s="65">
        <v>5.6</v>
      </c>
      <c r="O9" s="66">
        <v>7.2</v>
      </c>
      <c r="P9" s="69" t="s">
        <v>104</v>
      </c>
      <c r="Q9" s="70">
        <v>27</v>
      </c>
      <c r="R9" s="67">
        <v>7.7</v>
      </c>
      <c r="S9" s="67">
        <v>67.7</v>
      </c>
      <c r="T9" s="67">
        <v>0</v>
      </c>
      <c r="U9" s="67"/>
      <c r="V9" s="71">
        <v>0</v>
      </c>
      <c r="W9" s="64">
        <v>1015.7</v>
      </c>
      <c r="X9" s="121">
        <f aca="true" t="shared" si="2" ref="X9:X37">W9+AU17</f>
        <v>1026.6532532446013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1</v>
      </c>
      <c r="AH9">
        <f>6.107*EXP(17.38*(B9/(239+B9)))</f>
        <v>5.007060977432383</v>
      </c>
      <c r="AI9">
        <f aca="true" t="shared" si="5" ref="AI9:AI39">IF(W9&gt;=0,6.107*EXP(17.38*(C9/(239+C9))),6.107*EXP(22.44*(C9/(272.4+C9))))</f>
        <v>4.896415715667085</v>
      </c>
      <c r="AJ9">
        <f aca="true" t="shared" si="6" ref="AJ9:AJ39">IF(C9&gt;=0,AI9-(0.000799*1000*(B9-C9)),AI9-(0.00072*1000*(B9-C9)))</f>
        <v>4.680415715667085</v>
      </c>
      <c r="AK9">
        <f>239*LN(AJ9/6.107)/(17.38-LN(AJ9/6.107))</f>
        <v>-3.6033927548184166</v>
      </c>
      <c r="AM9">
        <f>COUNTIF(V9:V39,"&lt;1")</f>
        <v>6</v>
      </c>
      <c r="AN9">
        <f>COUNTIF(E9:E39,"&lt;0")</f>
        <v>14</v>
      </c>
      <c r="AO9">
        <f>COUNTIF(I9:I39,"&lt;0")</f>
        <v>18</v>
      </c>
      <c r="AP9">
        <f>COUNTIF(Q9:Q39,"&gt;=39")</f>
        <v>0</v>
      </c>
    </row>
    <row r="10" spans="1:37" ht="12.75">
      <c r="A10" s="72">
        <v>2</v>
      </c>
      <c r="B10" s="73">
        <v>-2.8</v>
      </c>
      <c r="C10" s="74">
        <v>-3</v>
      </c>
      <c r="D10" s="74">
        <v>2.2</v>
      </c>
      <c r="E10" s="74">
        <v>-3.7</v>
      </c>
      <c r="F10" s="75">
        <f t="shared" si="0"/>
        <v>-0.75</v>
      </c>
      <c r="G10" s="67">
        <f aca="true" t="shared" si="7" ref="G10:G37">100*(AJ10/AH10)</f>
        <v>95.62328729980128</v>
      </c>
      <c r="H10" s="76">
        <f t="shared" si="1"/>
        <v>-3.3995677496697927</v>
      </c>
      <c r="I10" s="77">
        <v>-7.8</v>
      </c>
      <c r="J10" s="75"/>
      <c r="K10" s="77"/>
      <c r="L10" s="74">
        <v>-1</v>
      </c>
      <c r="M10" s="74"/>
      <c r="N10" s="74">
        <v>5.1</v>
      </c>
      <c r="O10" s="75">
        <v>7</v>
      </c>
      <c r="P10" s="78" t="s">
        <v>105</v>
      </c>
      <c r="Q10" s="79">
        <v>11</v>
      </c>
      <c r="R10" s="76">
        <v>1.5</v>
      </c>
      <c r="S10" s="76">
        <v>30</v>
      </c>
      <c r="T10" s="76" t="s">
        <v>106</v>
      </c>
      <c r="U10" s="76"/>
      <c r="V10" s="80">
        <v>3</v>
      </c>
      <c r="W10" s="73">
        <v>1027.6</v>
      </c>
      <c r="X10" s="121">
        <f t="shared" si="2"/>
        <v>1038.6857069570956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4.969935514522895</v>
      </c>
      <c r="AI10">
        <f t="shared" si="5"/>
        <v>4.896415715667085</v>
      </c>
      <c r="AJ10">
        <f t="shared" si="6"/>
        <v>4.752415715667085</v>
      </c>
      <c r="AK10">
        <f aca="true" t="shared" si="12" ref="AK10:AK39">239*LN(AJ10/6.107)/(17.38-LN(AJ10/6.107))</f>
        <v>-3.3995677496697927</v>
      </c>
    </row>
    <row r="11" spans="1:37" ht="12.75">
      <c r="A11" s="63">
        <v>3</v>
      </c>
      <c r="B11" s="64">
        <v>-5.6</v>
      </c>
      <c r="C11" s="65">
        <v>-6.3</v>
      </c>
      <c r="D11" s="65">
        <v>2.4</v>
      </c>
      <c r="E11" s="65">
        <v>-8.1</v>
      </c>
      <c r="F11" s="66">
        <f t="shared" si="0"/>
        <v>-2.8499999999999996</v>
      </c>
      <c r="G11" s="67">
        <f t="shared" si="7"/>
        <v>82.264284242637</v>
      </c>
      <c r="H11" s="67">
        <f t="shared" si="1"/>
        <v>-8.132615768246824</v>
      </c>
      <c r="I11" s="68">
        <v>-10</v>
      </c>
      <c r="J11" s="66"/>
      <c r="K11" s="68"/>
      <c r="L11" s="65">
        <v>-1.5</v>
      </c>
      <c r="M11" s="65"/>
      <c r="N11" s="65">
        <v>4.9</v>
      </c>
      <c r="O11" s="66">
        <v>6.9</v>
      </c>
      <c r="P11" s="69" t="s">
        <v>105</v>
      </c>
      <c r="Q11" s="70">
        <v>11</v>
      </c>
      <c r="R11" s="67">
        <v>5.6</v>
      </c>
      <c r="S11" s="67">
        <v>37.4</v>
      </c>
      <c r="T11" s="67">
        <v>0</v>
      </c>
      <c r="U11" s="67"/>
      <c r="V11" s="71">
        <v>0</v>
      </c>
      <c r="W11" s="64">
        <v>1029.9</v>
      </c>
      <c r="X11" s="121">
        <f t="shared" si="2"/>
        <v>1041.1275337479553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4.024637309393489</v>
      </c>
      <c r="AI11">
        <f t="shared" si="5"/>
        <v>3.814839075934678</v>
      </c>
      <c r="AJ11">
        <f t="shared" si="6"/>
        <v>3.3108390759346777</v>
      </c>
      <c r="AK11">
        <f t="shared" si="12"/>
        <v>-8.132615768246824</v>
      </c>
    </row>
    <row r="12" spans="1:37" ht="12.75">
      <c r="A12" s="72">
        <v>4</v>
      </c>
      <c r="B12" s="73">
        <v>-5.9</v>
      </c>
      <c r="C12" s="74">
        <v>-6.1</v>
      </c>
      <c r="D12" s="74">
        <v>0.3</v>
      </c>
      <c r="E12" s="74">
        <v>-9.5</v>
      </c>
      <c r="F12" s="75">
        <f t="shared" si="0"/>
        <v>-4.6</v>
      </c>
      <c r="G12" s="67">
        <f t="shared" si="7"/>
        <v>94.82052632957614</v>
      </c>
      <c r="H12" s="76">
        <f t="shared" si="1"/>
        <v>-6.593626854846486</v>
      </c>
      <c r="I12" s="77">
        <v>-11.9</v>
      </c>
      <c r="J12" s="75"/>
      <c r="K12" s="77"/>
      <c r="L12" s="74">
        <v>-2</v>
      </c>
      <c r="M12" s="74"/>
      <c r="N12" s="74">
        <v>4.6</v>
      </c>
      <c r="O12" s="75">
        <v>6.7</v>
      </c>
      <c r="P12" s="78" t="s">
        <v>110</v>
      </c>
      <c r="Q12" s="79">
        <v>24</v>
      </c>
      <c r="R12" s="76">
        <v>0</v>
      </c>
      <c r="S12" s="76">
        <v>20</v>
      </c>
      <c r="T12" s="76">
        <v>12.1</v>
      </c>
      <c r="U12" s="76"/>
      <c r="V12" s="80">
        <v>4</v>
      </c>
      <c r="W12" s="73">
        <v>1026.7</v>
      </c>
      <c r="X12" s="121">
        <f t="shared" si="2"/>
        <v>1037.9052929115035</v>
      </c>
      <c r="Y12" s="127">
        <v>0</v>
      </c>
      <c r="Z12" s="134">
        <v>1</v>
      </c>
      <c r="AA12" s="127">
        <v>0</v>
      </c>
      <c r="AB12">
        <f t="shared" si="8"/>
        <v>0</v>
      </c>
      <c r="AC12">
        <f t="shared" si="9"/>
        <v>4</v>
      </c>
      <c r="AD12">
        <f t="shared" si="10"/>
        <v>4</v>
      </c>
      <c r="AE12">
        <f t="shared" si="3"/>
        <v>4</v>
      </c>
      <c r="AF12">
        <f t="shared" si="4"/>
        <v>0</v>
      </c>
      <c r="AH12">
        <f t="shared" si="11"/>
        <v>3.9335016502932603</v>
      </c>
      <c r="AI12">
        <f t="shared" si="5"/>
        <v>3.8737669679906324</v>
      </c>
      <c r="AJ12">
        <f t="shared" si="6"/>
        <v>3.7297669679906327</v>
      </c>
      <c r="AK12">
        <f t="shared" si="12"/>
        <v>-6.593626854846486</v>
      </c>
    </row>
    <row r="13" spans="1:37" ht="12.75">
      <c r="A13" s="63">
        <v>5</v>
      </c>
      <c r="B13" s="64">
        <v>-1.2</v>
      </c>
      <c r="C13" s="65">
        <v>-1.9</v>
      </c>
      <c r="D13" s="65">
        <v>5.1</v>
      </c>
      <c r="E13" s="65">
        <v>-5.9</v>
      </c>
      <c r="F13" s="66">
        <f t="shared" si="0"/>
        <v>-0.40000000000000036</v>
      </c>
      <c r="G13" s="67">
        <f t="shared" si="7"/>
        <v>85.96433932553852</v>
      </c>
      <c r="H13" s="67">
        <f t="shared" si="1"/>
        <v>-3.241229852601641</v>
      </c>
      <c r="I13" s="68">
        <v>-7</v>
      </c>
      <c r="J13" s="66"/>
      <c r="K13" s="68"/>
      <c r="L13" s="65">
        <v>-1</v>
      </c>
      <c r="M13" s="65"/>
      <c r="N13" s="65">
        <v>4.5</v>
      </c>
      <c r="O13" s="66">
        <v>6.6</v>
      </c>
      <c r="P13" s="69" t="s">
        <v>111</v>
      </c>
      <c r="Q13" s="70">
        <v>12</v>
      </c>
      <c r="R13" s="67">
        <v>3.6</v>
      </c>
      <c r="S13" s="67">
        <v>41.4</v>
      </c>
      <c r="T13" s="67">
        <v>3.2</v>
      </c>
      <c r="U13" s="67"/>
      <c r="V13" s="71">
        <v>8</v>
      </c>
      <c r="W13" s="64">
        <v>1016.5</v>
      </c>
      <c r="X13" s="121">
        <f t="shared" si="2"/>
        <v>1027.401039610418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5.594207577945808</v>
      </c>
      <c r="AI13">
        <f t="shared" si="5"/>
        <v>5.313023584880323</v>
      </c>
      <c r="AJ13">
        <f t="shared" si="6"/>
        <v>4.8090235848803236</v>
      </c>
      <c r="AK13">
        <f t="shared" si="12"/>
        <v>-3.241229852601641</v>
      </c>
    </row>
    <row r="14" spans="1:37" ht="12.75">
      <c r="A14" s="72">
        <v>6</v>
      </c>
      <c r="B14" s="73">
        <v>2.8</v>
      </c>
      <c r="C14" s="74">
        <v>2.7</v>
      </c>
      <c r="D14" s="74">
        <v>5</v>
      </c>
      <c r="E14" s="74">
        <v>-1.2</v>
      </c>
      <c r="F14" s="75">
        <f t="shared" si="0"/>
        <v>1.9</v>
      </c>
      <c r="G14" s="67">
        <f t="shared" si="7"/>
        <v>98.22194535650101</v>
      </c>
      <c r="H14" s="76">
        <f t="shared" si="1"/>
        <v>2.547741030400919</v>
      </c>
      <c r="I14" s="77">
        <v>-1.2</v>
      </c>
      <c r="J14" s="75"/>
      <c r="K14" s="77"/>
      <c r="L14" s="74">
        <v>1</v>
      </c>
      <c r="M14" s="74"/>
      <c r="N14" s="74">
        <v>4.1</v>
      </c>
      <c r="O14" s="75">
        <v>6.2</v>
      </c>
      <c r="P14" s="78" t="s">
        <v>105</v>
      </c>
      <c r="Q14" s="79">
        <v>6</v>
      </c>
      <c r="R14" s="76">
        <v>1.5</v>
      </c>
      <c r="S14" s="76">
        <v>27.3</v>
      </c>
      <c r="T14" s="76">
        <v>0.3</v>
      </c>
      <c r="U14" s="76"/>
      <c r="V14" s="80">
        <v>7</v>
      </c>
      <c r="W14" s="73">
        <v>1022.2</v>
      </c>
      <c r="X14" s="121">
        <f t="shared" si="2"/>
        <v>1033.0022868727385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7.468490409399528</v>
      </c>
      <c r="AI14">
        <f t="shared" si="5"/>
        <v>7.415596568875922</v>
      </c>
      <c r="AJ14">
        <f t="shared" si="6"/>
        <v>7.335696568875923</v>
      </c>
      <c r="AK14">
        <f t="shared" si="12"/>
        <v>2.547741030400919</v>
      </c>
    </row>
    <row r="15" spans="1:37" ht="12.75">
      <c r="A15" s="63">
        <v>7</v>
      </c>
      <c r="B15" s="64">
        <v>-4.2</v>
      </c>
      <c r="C15" s="65">
        <v>-4.3</v>
      </c>
      <c r="D15" s="65">
        <v>1.9</v>
      </c>
      <c r="E15" s="65">
        <v>-4.6</v>
      </c>
      <c r="F15" s="66">
        <f t="shared" si="0"/>
        <v>-1.3499999999999999</v>
      </c>
      <c r="G15" s="67">
        <f t="shared" si="7"/>
        <v>97.64019912980882</v>
      </c>
      <c r="H15" s="67">
        <f t="shared" si="1"/>
        <v>-4.516528895863227</v>
      </c>
      <c r="I15" s="68">
        <v>-7.1</v>
      </c>
      <c r="J15" s="66"/>
      <c r="K15" s="68"/>
      <c r="L15" s="65">
        <v>0</v>
      </c>
      <c r="M15" s="65"/>
      <c r="N15" s="65">
        <v>4.1</v>
      </c>
      <c r="O15" s="66">
        <v>6.1</v>
      </c>
      <c r="P15" s="69" t="s">
        <v>105</v>
      </c>
      <c r="Q15" s="70">
        <v>14</v>
      </c>
      <c r="R15" s="67">
        <v>0.5</v>
      </c>
      <c r="S15" s="67">
        <v>24</v>
      </c>
      <c r="T15" s="67">
        <v>0</v>
      </c>
      <c r="U15" s="67"/>
      <c r="V15" s="71">
        <v>0</v>
      </c>
      <c r="W15" s="64">
        <v>1028.9</v>
      </c>
      <c r="X15" s="121">
        <f t="shared" si="2"/>
        <v>1040.0578755570232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4.475194408101448</v>
      </c>
      <c r="AI15">
        <f t="shared" si="5"/>
        <v>4.4415887315163225</v>
      </c>
      <c r="AJ15">
        <f t="shared" si="6"/>
        <v>4.369588731516322</v>
      </c>
      <c r="AK15">
        <f t="shared" si="12"/>
        <v>-4.516528895863227</v>
      </c>
    </row>
    <row r="16" spans="1:37" ht="12.75">
      <c r="A16" s="72">
        <v>8</v>
      </c>
      <c r="B16" s="73">
        <v>-3.1</v>
      </c>
      <c r="C16" s="74">
        <v>-3.8</v>
      </c>
      <c r="D16" s="74">
        <v>1.2</v>
      </c>
      <c r="E16" s="74">
        <v>-7.9</v>
      </c>
      <c r="F16" s="75">
        <f t="shared" si="0"/>
        <v>-3.35</v>
      </c>
      <c r="G16" s="67">
        <f t="shared" si="7"/>
        <v>84.52402748266844</v>
      </c>
      <c r="H16" s="76">
        <f t="shared" si="1"/>
        <v>-5.331194536306686</v>
      </c>
      <c r="I16" s="77">
        <v>-10</v>
      </c>
      <c r="J16" s="75"/>
      <c r="K16" s="77"/>
      <c r="L16" s="74">
        <v>-1</v>
      </c>
      <c r="M16" s="74"/>
      <c r="N16" s="74">
        <v>4.1</v>
      </c>
      <c r="O16" s="75">
        <v>6</v>
      </c>
      <c r="P16" s="78" t="s">
        <v>118</v>
      </c>
      <c r="Q16" s="79">
        <v>14</v>
      </c>
      <c r="R16" s="76">
        <v>1.4</v>
      </c>
      <c r="S16" s="76">
        <v>25</v>
      </c>
      <c r="T16" s="76">
        <v>0</v>
      </c>
      <c r="U16" s="76"/>
      <c r="V16" s="80">
        <v>8</v>
      </c>
      <c r="W16" s="73">
        <v>1032.8</v>
      </c>
      <c r="X16" s="121">
        <f t="shared" si="2"/>
        <v>1043.954259791044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4.860018610434573</v>
      </c>
      <c r="AI16">
        <f t="shared" si="5"/>
        <v>4.611883465946519</v>
      </c>
      <c r="AJ16">
        <f t="shared" si="6"/>
        <v>4.10788346594652</v>
      </c>
      <c r="AK16">
        <f t="shared" si="12"/>
        <v>-5.331194536306686</v>
      </c>
    </row>
    <row r="17" spans="1:47" ht="12.75">
      <c r="A17" s="63">
        <v>9</v>
      </c>
      <c r="B17" s="64">
        <v>-1.6</v>
      </c>
      <c r="C17" s="65">
        <v>-2.3</v>
      </c>
      <c r="D17" s="65">
        <v>1.9</v>
      </c>
      <c r="E17" s="65">
        <v>-3.1</v>
      </c>
      <c r="F17" s="66">
        <f t="shared" si="0"/>
        <v>-0.6000000000000001</v>
      </c>
      <c r="G17" s="67">
        <f t="shared" si="7"/>
        <v>85.67869741717693</v>
      </c>
      <c r="H17" s="67">
        <f t="shared" si="1"/>
        <v>-3.6787774693441198</v>
      </c>
      <c r="I17" s="68">
        <v>-2.7</v>
      </c>
      <c r="J17" s="66"/>
      <c r="K17" s="68"/>
      <c r="L17" s="65">
        <v>-1</v>
      </c>
      <c r="M17" s="65"/>
      <c r="N17" s="65">
        <v>4.1</v>
      </c>
      <c r="O17" s="66">
        <v>5.9</v>
      </c>
      <c r="P17" s="69" t="s">
        <v>119</v>
      </c>
      <c r="Q17" s="70">
        <v>12</v>
      </c>
      <c r="R17" s="67">
        <v>1</v>
      </c>
      <c r="S17" s="67">
        <v>28.3</v>
      </c>
      <c r="T17" s="67">
        <v>0.9</v>
      </c>
      <c r="U17" s="67"/>
      <c r="V17" s="71">
        <v>8</v>
      </c>
      <c r="W17" s="64">
        <v>1028.5</v>
      </c>
      <c r="X17" s="121">
        <f t="shared" si="2"/>
        <v>1039.5460775435142</v>
      </c>
      <c r="Y17" s="127">
        <v>0</v>
      </c>
      <c r="Z17" s="134">
        <v>1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5.431959955048785</v>
      </c>
      <c r="AI17">
        <f t="shared" si="5"/>
        <v>5.158032533708468</v>
      </c>
      <c r="AJ17">
        <f t="shared" si="6"/>
        <v>4.6540325337084685</v>
      </c>
      <c r="AK17">
        <f t="shared" si="12"/>
        <v>-3.6787774693441198</v>
      </c>
      <c r="AU17">
        <f aca="true" t="shared" si="13" ref="AU17:AU47">W9*(10^(85/(18429.1+(67.53*B9)+(0.003*31)))-1)</f>
        <v>10.953253244601123</v>
      </c>
    </row>
    <row r="18" spans="1:47" ht="12.75">
      <c r="A18" s="72">
        <v>10</v>
      </c>
      <c r="B18" s="73">
        <v>0</v>
      </c>
      <c r="C18" s="74">
        <v>-0.4</v>
      </c>
      <c r="D18" s="74">
        <v>1.9</v>
      </c>
      <c r="E18" s="74">
        <v>-1.5</v>
      </c>
      <c r="F18" s="75">
        <f t="shared" si="0"/>
        <v>0.19999999999999996</v>
      </c>
      <c r="G18" s="67">
        <f t="shared" si="7"/>
        <v>92.41247506966373</v>
      </c>
      <c r="H18" s="76">
        <f t="shared" si="1"/>
        <v>-1.0801970400642782</v>
      </c>
      <c r="I18" s="77">
        <v>-0.8</v>
      </c>
      <c r="J18" s="75"/>
      <c r="K18" s="77"/>
      <c r="L18" s="74">
        <v>0</v>
      </c>
      <c r="M18" s="74"/>
      <c r="N18" s="74">
        <v>4.1</v>
      </c>
      <c r="O18" s="75">
        <v>5.9</v>
      </c>
      <c r="P18" s="78" t="s">
        <v>120</v>
      </c>
      <c r="Q18" s="79">
        <v>16</v>
      </c>
      <c r="R18" s="76">
        <v>0.6</v>
      </c>
      <c r="S18" s="76">
        <v>25</v>
      </c>
      <c r="T18" s="76">
        <v>0</v>
      </c>
      <c r="U18" s="76"/>
      <c r="V18" s="80">
        <v>8</v>
      </c>
      <c r="W18" s="73">
        <v>1027.4</v>
      </c>
      <c r="X18" s="121">
        <f t="shared" si="2"/>
        <v>1038.3692269573007</v>
      </c>
      <c r="Y18" s="127">
        <v>0</v>
      </c>
      <c r="Z18" s="134">
        <v>1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6.107</v>
      </c>
      <c r="AI18">
        <f t="shared" si="5"/>
        <v>5.931629852504364</v>
      </c>
      <c r="AJ18">
        <f t="shared" si="6"/>
        <v>5.643629852504364</v>
      </c>
      <c r="AK18">
        <f t="shared" si="12"/>
        <v>-1.0801970400642782</v>
      </c>
      <c r="AU18">
        <f t="shared" si="13"/>
        <v>11.085706957095661</v>
      </c>
    </row>
    <row r="19" spans="1:47" ht="12.75">
      <c r="A19" s="63">
        <v>11</v>
      </c>
      <c r="B19" s="64">
        <v>-5.4</v>
      </c>
      <c r="C19" s="65">
        <v>-5.8</v>
      </c>
      <c r="D19" s="65">
        <v>2.8</v>
      </c>
      <c r="E19" s="65">
        <v>-7.5</v>
      </c>
      <c r="F19" s="66">
        <f t="shared" si="0"/>
        <v>-2.35</v>
      </c>
      <c r="G19" s="67">
        <f t="shared" si="7"/>
        <v>89.94828447002743</v>
      </c>
      <c r="H19" s="67">
        <f t="shared" si="1"/>
        <v>-6.783435934049989</v>
      </c>
      <c r="I19" s="68">
        <v>-9.7</v>
      </c>
      <c r="J19" s="66"/>
      <c r="K19" s="68"/>
      <c r="L19" s="65">
        <v>-1</v>
      </c>
      <c r="M19" s="65"/>
      <c r="N19" s="65">
        <v>4.1</v>
      </c>
      <c r="O19" s="66">
        <v>5.8</v>
      </c>
      <c r="P19" s="69" t="s">
        <v>120</v>
      </c>
      <c r="Q19" s="70">
        <v>13</v>
      </c>
      <c r="R19" s="67">
        <v>6.5</v>
      </c>
      <c r="S19" s="67">
        <v>42.3</v>
      </c>
      <c r="T19" s="67">
        <v>0</v>
      </c>
      <c r="U19" s="67"/>
      <c r="V19" s="71">
        <v>0</v>
      </c>
      <c r="W19" s="64">
        <v>1026.6</v>
      </c>
      <c r="X19" s="121">
        <f t="shared" si="2"/>
        <v>1037.7831457333248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4.08643092907657</v>
      </c>
      <c r="AI19">
        <f t="shared" si="5"/>
        <v>3.9636745167569782</v>
      </c>
      <c r="AJ19">
        <f t="shared" si="6"/>
        <v>3.6756745167569784</v>
      </c>
      <c r="AK19">
        <f t="shared" si="12"/>
        <v>-6.783435934049989</v>
      </c>
      <c r="AU19">
        <f t="shared" si="13"/>
        <v>11.227533747955189</v>
      </c>
    </row>
    <row r="20" spans="1:47" ht="12.75">
      <c r="A20" s="72">
        <v>12</v>
      </c>
      <c r="B20" s="73">
        <v>2.4</v>
      </c>
      <c r="C20" s="74">
        <v>2.1</v>
      </c>
      <c r="D20" s="74">
        <v>6</v>
      </c>
      <c r="E20" s="74">
        <v>-5.4</v>
      </c>
      <c r="F20" s="75">
        <f t="shared" si="0"/>
        <v>0.2999999999999998</v>
      </c>
      <c r="G20" s="67">
        <f t="shared" si="7"/>
        <v>94.57951568486487</v>
      </c>
      <c r="H20" s="76">
        <f t="shared" si="1"/>
        <v>1.6206977597014804</v>
      </c>
      <c r="I20" s="77">
        <v>-6.6</v>
      </c>
      <c r="J20" s="75"/>
      <c r="K20" s="77"/>
      <c r="L20" s="74">
        <v>1.5</v>
      </c>
      <c r="M20" s="74"/>
      <c r="N20" s="74">
        <v>4</v>
      </c>
      <c r="O20" s="75">
        <v>5.7</v>
      </c>
      <c r="P20" s="78" t="s">
        <v>122</v>
      </c>
      <c r="Q20" s="79">
        <v>8</v>
      </c>
      <c r="R20" s="76">
        <v>0</v>
      </c>
      <c r="S20" s="76">
        <v>20</v>
      </c>
      <c r="T20" s="76">
        <v>0.5</v>
      </c>
      <c r="U20" s="76"/>
      <c r="V20" s="80">
        <v>8</v>
      </c>
      <c r="W20" s="73">
        <v>1025.3</v>
      </c>
      <c r="X20" s="121">
        <f t="shared" si="2"/>
        <v>1036.15087238229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7.258895633275086</v>
      </c>
      <c r="AI20">
        <f t="shared" si="5"/>
        <v>7.105128334021381</v>
      </c>
      <c r="AJ20">
        <f t="shared" si="6"/>
        <v>6.865428334021381</v>
      </c>
      <c r="AK20">
        <f t="shared" si="12"/>
        <v>1.6206977597014804</v>
      </c>
      <c r="AU20">
        <f t="shared" si="13"/>
        <v>11.2052929115034</v>
      </c>
    </row>
    <row r="21" spans="1:47" ht="12.75">
      <c r="A21" s="63">
        <v>13</v>
      </c>
      <c r="B21" s="64">
        <v>4.3</v>
      </c>
      <c r="C21" s="65">
        <v>4.1</v>
      </c>
      <c r="D21" s="65">
        <v>7.3</v>
      </c>
      <c r="E21" s="65">
        <v>1.4</v>
      </c>
      <c r="F21" s="66">
        <f t="shared" si="0"/>
        <v>4.35</v>
      </c>
      <c r="G21" s="67">
        <f t="shared" si="7"/>
        <v>96.68059421573295</v>
      </c>
      <c r="H21" s="67">
        <f t="shared" si="1"/>
        <v>3.8198811600803233</v>
      </c>
      <c r="I21" s="68">
        <v>-1.3</v>
      </c>
      <c r="J21" s="66"/>
      <c r="K21" s="68"/>
      <c r="L21" s="65">
        <v>3.5</v>
      </c>
      <c r="M21" s="65"/>
      <c r="N21" s="65">
        <v>4.1</v>
      </c>
      <c r="O21" s="66">
        <v>5.7</v>
      </c>
      <c r="P21" s="69" t="s">
        <v>123</v>
      </c>
      <c r="Q21" s="70">
        <v>23</v>
      </c>
      <c r="R21" s="67">
        <v>0.5</v>
      </c>
      <c r="S21" s="67">
        <v>30.4</v>
      </c>
      <c r="T21" s="67">
        <v>0</v>
      </c>
      <c r="U21" s="67"/>
      <c r="V21" s="71">
        <v>8</v>
      </c>
      <c r="W21" s="64">
        <v>1017.5</v>
      </c>
      <c r="X21" s="121">
        <f t="shared" si="2"/>
        <v>1028.1941296896957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8.302890934011156</v>
      </c>
      <c r="AI21">
        <f t="shared" si="5"/>
        <v>8.187084292086206</v>
      </c>
      <c r="AJ21">
        <f t="shared" si="6"/>
        <v>8.027284292086206</v>
      </c>
      <c r="AK21">
        <f t="shared" si="12"/>
        <v>3.8198811600803233</v>
      </c>
      <c r="AU21">
        <f t="shared" si="13"/>
        <v>10.901039610417879</v>
      </c>
    </row>
    <row r="22" spans="1:47" ht="12.75">
      <c r="A22" s="72">
        <v>14</v>
      </c>
      <c r="B22" s="73">
        <v>4.4</v>
      </c>
      <c r="C22" s="74">
        <v>3.8</v>
      </c>
      <c r="D22" s="74">
        <v>8.7</v>
      </c>
      <c r="E22" s="74">
        <v>2.4</v>
      </c>
      <c r="F22" s="75">
        <f t="shared" si="0"/>
        <v>5.55</v>
      </c>
      <c r="G22" s="67">
        <f t="shared" si="7"/>
        <v>90.13690162918907</v>
      </c>
      <c r="H22" s="76">
        <f t="shared" si="1"/>
        <v>2.9279387753149106</v>
      </c>
      <c r="I22" s="77">
        <v>-1.1</v>
      </c>
      <c r="J22" s="75"/>
      <c r="K22" s="77"/>
      <c r="L22" s="74">
        <v>4</v>
      </c>
      <c r="M22" s="74"/>
      <c r="N22" s="74">
        <v>4.5</v>
      </c>
      <c r="O22" s="75">
        <v>5.7</v>
      </c>
      <c r="P22" s="78" t="s">
        <v>132</v>
      </c>
      <c r="Q22" s="79">
        <v>27</v>
      </c>
      <c r="R22" s="76">
        <v>2.8</v>
      </c>
      <c r="S22" s="76">
        <v>37.4</v>
      </c>
      <c r="T22" s="76">
        <v>0</v>
      </c>
      <c r="U22" s="76"/>
      <c r="V22" s="80">
        <v>7</v>
      </c>
      <c r="W22" s="73">
        <v>1017.2</v>
      </c>
      <c r="X22" s="121">
        <f t="shared" si="2"/>
        <v>1027.8871011169726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8.36133472135519</v>
      </c>
      <c r="AI22">
        <f t="shared" si="5"/>
        <v>8.016048052675158</v>
      </c>
      <c r="AJ22">
        <f t="shared" si="6"/>
        <v>7.536648052675158</v>
      </c>
      <c r="AK22">
        <f t="shared" si="12"/>
        <v>2.9279387753149106</v>
      </c>
      <c r="AU22">
        <f t="shared" si="13"/>
        <v>10.802286872738495</v>
      </c>
    </row>
    <row r="23" spans="1:47" ht="12.75">
      <c r="A23" s="63">
        <v>15</v>
      </c>
      <c r="B23" s="64">
        <v>8</v>
      </c>
      <c r="C23" s="65">
        <v>6</v>
      </c>
      <c r="D23" s="65">
        <v>10.7</v>
      </c>
      <c r="E23" s="65">
        <v>4.5</v>
      </c>
      <c r="F23" s="66">
        <f t="shared" si="0"/>
        <v>7.6</v>
      </c>
      <c r="G23" s="67">
        <f t="shared" si="7"/>
        <v>72.26926103137366</v>
      </c>
      <c r="H23" s="67">
        <f t="shared" si="1"/>
        <v>3.320313563477665</v>
      </c>
      <c r="I23" s="68">
        <v>2.6</v>
      </c>
      <c r="J23" s="66"/>
      <c r="K23" s="68"/>
      <c r="L23" s="65">
        <v>7</v>
      </c>
      <c r="M23" s="65"/>
      <c r="N23" s="65">
        <v>5</v>
      </c>
      <c r="O23" s="66">
        <v>5.8</v>
      </c>
      <c r="P23" s="69" t="s">
        <v>133</v>
      </c>
      <c r="Q23" s="70">
        <v>32</v>
      </c>
      <c r="R23" s="67">
        <v>2.7</v>
      </c>
      <c r="S23" s="67">
        <v>46.6</v>
      </c>
      <c r="T23" s="67">
        <v>0</v>
      </c>
      <c r="U23" s="67"/>
      <c r="V23" s="71">
        <v>6</v>
      </c>
      <c r="W23" s="64">
        <v>1016.8</v>
      </c>
      <c r="X23" s="121">
        <f t="shared" si="2"/>
        <v>1027.3452814371947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10.722567515390086</v>
      </c>
      <c r="AI23">
        <f t="shared" si="5"/>
        <v>9.347120306962537</v>
      </c>
      <c r="AJ23">
        <f t="shared" si="6"/>
        <v>7.749120306962538</v>
      </c>
      <c r="AK23">
        <f t="shared" si="12"/>
        <v>3.320313563477665</v>
      </c>
      <c r="AU23">
        <f t="shared" si="13"/>
        <v>11.157875557023202</v>
      </c>
    </row>
    <row r="24" spans="1:47" ht="12.75">
      <c r="A24" s="72">
        <v>16</v>
      </c>
      <c r="B24" s="73">
        <v>5.9</v>
      </c>
      <c r="C24" s="74">
        <v>5.1</v>
      </c>
      <c r="D24" s="74">
        <v>9.7</v>
      </c>
      <c r="E24" s="74">
        <v>4.8</v>
      </c>
      <c r="F24" s="75">
        <f t="shared" si="0"/>
        <v>7.25</v>
      </c>
      <c r="G24" s="67">
        <f t="shared" si="7"/>
        <v>87.70690064124304</v>
      </c>
      <c r="H24" s="76">
        <f t="shared" si="1"/>
        <v>4.020607775523627</v>
      </c>
      <c r="I24" s="77">
        <v>0.6</v>
      </c>
      <c r="J24" s="75"/>
      <c r="K24" s="77"/>
      <c r="L24" s="74">
        <v>6</v>
      </c>
      <c r="M24" s="74"/>
      <c r="N24" s="74">
        <v>5.5</v>
      </c>
      <c r="O24" s="75">
        <v>6</v>
      </c>
      <c r="P24" s="78" t="s">
        <v>135</v>
      </c>
      <c r="Q24" s="79">
        <v>23</v>
      </c>
      <c r="R24" s="76">
        <v>2.2</v>
      </c>
      <c r="S24" s="76">
        <v>36.3</v>
      </c>
      <c r="T24" s="76">
        <v>0</v>
      </c>
      <c r="U24" s="76"/>
      <c r="V24" s="80">
        <v>7</v>
      </c>
      <c r="W24" s="73">
        <v>1018.2</v>
      </c>
      <c r="X24" s="121">
        <f t="shared" si="2"/>
        <v>1028.8397533485352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9.282633897234025</v>
      </c>
      <c r="AI24">
        <f t="shared" si="5"/>
        <v>8.780710489137393</v>
      </c>
      <c r="AJ24">
        <f t="shared" si="6"/>
        <v>8.141510489137392</v>
      </c>
      <c r="AK24">
        <f t="shared" si="12"/>
        <v>4.020607775523627</v>
      </c>
      <c r="AU24">
        <f t="shared" si="13"/>
        <v>11.154259791044169</v>
      </c>
    </row>
    <row r="25" spans="1:47" ht="12.75">
      <c r="A25" s="63">
        <v>17</v>
      </c>
      <c r="B25" s="64">
        <v>8.7</v>
      </c>
      <c r="C25" s="65">
        <v>8.1</v>
      </c>
      <c r="D25" s="65">
        <v>11.4</v>
      </c>
      <c r="E25" s="65">
        <v>5.9</v>
      </c>
      <c r="F25" s="66">
        <f t="shared" si="0"/>
        <v>8.65</v>
      </c>
      <c r="G25" s="67">
        <f t="shared" si="7"/>
        <v>91.74642812752516</v>
      </c>
      <c r="H25" s="67">
        <f t="shared" si="1"/>
        <v>7.434120812353002</v>
      </c>
      <c r="I25" s="68">
        <v>1.1</v>
      </c>
      <c r="J25" s="66"/>
      <c r="K25" s="68"/>
      <c r="L25" s="65">
        <v>8</v>
      </c>
      <c r="M25" s="65"/>
      <c r="N25" s="65">
        <v>5.9</v>
      </c>
      <c r="O25" s="66">
        <v>6.2</v>
      </c>
      <c r="P25" s="69" t="s">
        <v>119</v>
      </c>
      <c r="Q25" s="70">
        <v>22</v>
      </c>
      <c r="R25" s="67">
        <v>0</v>
      </c>
      <c r="S25" s="67">
        <v>15.9</v>
      </c>
      <c r="T25" s="67" t="s">
        <v>106</v>
      </c>
      <c r="U25" s="67"/>
      <c r="V25" s="71">
        <v>8</v>
      </c>
      <c r="W25" s="64">
        <v>1012.6</v>
      </c>
      <c r="X25" s="121">
        <f t="shared" si="2"/>
        <v>1023.0754836873853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11.244461571652899</v>
      </c>
      <c r="AI25">
        <f t="shared" si="5"/>
        <v>10.795791854163713</v>
      </c>
      <c r="AJ25">
        <f t="shared" si="6"/>
        <v>10.316391854163713</v>
      </c>
      <c r="AK25">
        <f t="shared" si="12"/>
        <v>7.434120812353002</v>
      </c>
      <c r="AU25">
        <f t="shared" si="13"/>
        <v>11.046077543514256</v>
      </c>
    </row>
    <row r="26" spans="1:47" ht="12.75">
      <c r="A26" s="72">
        <v>18</v>
      </c>
      <c r="B26" s="73">
        <v>8.9</v>
      </c>
      <c r="C26" s="74">
        <v>7.5</v>
      </c>
      <c r="D26" s="74">
        <v>9.2</v>
      </c>
      <c r="E26" s="74">
        <v>7.8</v>
      </c>
      <c r="F26" s="75">
        <f t="shared" si="0"/>
        <v>8.5</v>
      </c>
      <c r="G26" s="67">
        <f t="shared" si="7"/>
        <v>81.10786489718038</v>
      </c>
      <c r="H26" s="76">
        <f t="shared" si="1"/>
        <v>5.840373970191854</v>
      </c>
      <c r="I26" s="77">
        <v>5.1</v>
      </c>
      <c r="J26" s="75"/>
      <c r="K26" s="77"/>
      <c r="L26" s="74">
        <v>8</v>
      </c>
      <c r="M26" s="74"/>
      <c r="N26" s="74">
        <v>6.4</v>
      </c>
      <c r="O26" s="75">
        <v>6.5</v>
      </c>
      <c r="P26" s="78" t="s">
        <v>138</v>
      </c>
      <c r="Q26" s="79">
        <v>37</v>
      </c>
      <c r="R26" s="76">
        <v>1.8</v>
      </c>
      <c r="S26" s="76">
        <v>50.6</v>
      </c>
      <c r="T26" s="76">
        <v>2.9</v>
      </c>
      <c r="U26" s="76"/>
      <c r="V26" s="80">
        <v>8</v>
      </c>
      <c r="W26" s="73">
        <v>996.6</v>
      </c>
      <c r="X26" s="121">
        <f t="shared" si="2"/>
        <v>1006.9026067154701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11.397624958456682</v>
      </c>
      <c r="AI26">
        <f t="shared" si="5"/>
        <v>10.362970252792357</v>
      </c>
      <c r="AJ26">
        <f t="shared" si="6"/>
        <v>9.244370252792356</v>
      </c>
      <c r="AK26">
        <f t="shared" si="12"/>
        <v>5.840373970191854</v>
      </c>
      <c r="AU26">
        <f t="shared" si="13"/>
        <v>10.969226957300716</v>
      </c>
    </row>
    <row r="27" spans="1:47" ht="12.75">
      <c r="A27" s="63">
        <v>19</v>
      </c>
      <c r="B27" s="64">
        <v>1.4</v>
      </c>
      <c r="C27" s="65">
        <v>0.9</v>
      </c>
      <c r="D27" s="65">
        <v>6.8</v>
      </c>
      <c r="E27" s="65">
        <v>-0.4</v>
      </c>
      <c r="F27" s="66">
        <f t="shared" si="0"/>
        <v>3.1999999999999997</v>
      </c>
      <c r="G27" s="67">
        <f t="shared" si="7"/>
        <v>90.55086033308606</v>
      </c>
      <c r="H27" s="67">
        <f t="shared" si="1"/>
        <v>0.026902790827390707</v>
      </c>
      <c r="I27" s="68">
        <v>-3.5</v>
      </c>
      <c r="J27" s="66"/>
      <c r="K27" s="68"/>
      <c r="L27" s="65">
        <v>2</v>
      </c>
      <c r="M27" s="65"/>
      <c r="N27" s="65">
        <v>6.2</v>
      </c>
      <c r="O27" s="66">
        <v>6.7</v>
      </c>
      <c r="P27" s="69" t="s">
        <v>139</v>
      </c>
      <c r="Q27" s="70">
        <v>25</v>
      </c>
      <c r="R27" s="67">
        <v>7</v>
      </c>
      <c r="S27" s="67">
        <v>49.8</v>
      </c>
      <c r="T27" s="67">
        <v>0</v>
      </c>
      <c r="U27" s="67"/>
      <c r="V27" s="71">
        <v>0</v>
      </c>
      <c r="W27" s="64">
        <v>1013</v>
      </c>
      <c r="X27" s="121">
        <f t="shared" si="2"/>
        <v>1023.759990162523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6.757481736768829</v>
      </c>
      <c r="AI27">
        <f t="shared" si="5"/>
        <v>6.5184578494953405</v>
      </c>
      <c r="AJ27">
        <f t="shared" si="6"/>
        <v>6.118957849495341</v>
      </c>
      <c r="AK27">
        <f t="shared" si="12"/>
        <v>0.026902790827390707</v>
      </c>
      <c r="AU27">
        <f t="shared" si="13"/>
        <v>11.183145733324809</v>
      </c>
    </row>
    <row r="28" spans="1:47" ht="12.75">
      <c r="A28" s="72">
        <v>20</v>
      </c>
      <c r="B28" s="73">
        <v>4</v>
      </c>
      <c r="C28" s="74">
        <v>2.7</v>
      </c>
      <c r="D28" s="74">
        <v>7.4</v>
      </c>
      <c r="E28" s="74">
        <v>-1.9</v>
      </c>
      <c r="F28" s="75">
        <f t="shared" si="0"/>
        <v>2.75</v>
      </c>
      <c r="G28" s="67">
        <f t="shared" si="7"/>
        <v>78.43933665451215</v>
      </c>
      <c r="H28" s="76">
        <f t="shared" si="1"/>
        <v>0.5961766831980642</v>
      </c>
      <c r="I28" s="77">
        <v>-5.8</v>
      </c>
      <c r="J28" s="75"/>
      <c r="K28" s="77"/>
      <c r="L28" s="74">
        <v>4</v>
      </c>
      <c r="M28" s="74"/>
      <c r="N28" s="74">
        <v>5.7</v>
      </c>
      <c r="O28" s="75">
        <v>6.7</v>
      </c>
      <c r="P28" s="78" t="s">
        <v>142</v>
      </c>
      <c r="Q28" s="79">
        <v>24</v>
      </c>
      <c r="R28" s="76">
        <v>1.5</v>
      </c>
      <c r="S28" s="76">
        <v>37</v>
      </c>
      <c r="T28" s="76">
        <v>0</v>
      </c>
      <c r="U28" s="76"/>
      <c r="V28" s="80">
        <v>6</v>
      </c>
      <c r="W28" s="73">
        <v>1019.8</v>
      </c>
      <c r="X28" s="121">
        <f t="shared" si="2"/>
        <v>1030.529976333457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8.129717614725772</v>
      </c>
      <c r="AI28">
        <f t="shared" si="5"/>
        <v>7.415596568875922</v>
      </c>
      <c r="AJ28">
        <f t="shared" si="6"/>
        <v>6.376896568875923</v>
      </c>
      <c r="AK28">
        <f t="shared" si="12"/>
        <v>0.5961766831980642</v>
      </c>
      <c r="AU28">
        <f t="shared" si="13"/>
        <v>10.850872382289861</v>
      </c>
    </row>
    <row r="29" spans="1:47" ht="12.75">
      <c r="A29" s="63">
        <v>21</v>
      </c>
      <c r="B29" s="64">
        <v>7.1</v>
      </c>
      <c r="C29" s="65">
        <v>6.3</v>
      </c>
      <c r="D29" s="65">
        <v>10.9</v>
      </c>
      <c r="E29" s="65">
        <v>4</v>
      </c>
      <c r="F29" s="66">
        <f t="shared" si="0"/>
        <v>7.45</v>
      </c>
      <c r="G29" s="67">
        <f t="shared" si="7"/>
        <v>88.30473804196157</v>
      </c>
      <c r="H29" s="67">
        <f t="shared" si="1"/>
        <v>5.299782094169288</v>
      </c>
      <c r="I29" s="68">
        <v>2.1</v>
      </c>
      <c r="J29" s="66"/>
      <c r="K29" s="68"/>
      <c r="L29" s="65">
        <v>7</v>
      </c>
      <c r="M29" s="65"/>
      <c r="N29" s="65">
        <v>5.7</v>
      </c>
      <c r="O29" s="66">
        <v>6.8</v>
      </c>
      <c r="P29" s="69" t="s">
        <v>145</v>
      </c>
      <c r="Q29" s="70">
        <v>23</v>
      </c>
      <c r="R29" s="67">
        <v>0.2</v>
      </c>
      <c r="S29" s="67">
        <v>23</v>
      </c>
      <c r="T29" s="67">
        <v>0</v>
      </c>
      <c r="U29" s="67"/>
      <c r="V29" s="71">
        <v>8</v>
      </c>
      <c r="W29" s="64">
        <v>1015.7</v>
      </c>
      <c r="X29" s="121">
        <f t="shared" si="2"/>
        <v>1026.267907238736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10.082988668281233</v>
      </c>
      <c r="AI29">
        <f t="shared" si="5"/>
        <v>9.542956730326413</v>
      </c>
      <c r="AJ29">
        <f t="shared" si="6"/>
        <v>8.903756730326412</v>
      </c>
      <c r="AK29">
        <f t="shared" si="12"/>
        <v>5.299782094169288</v>
      </c>
      <c r="AU29">
        <f t="shared" si="13"/>
        <v>10.694129689695778</v>
      </c>
    </row>
    <row r="30" spans="1:47" ht="12.75">
      <c r="A30" s="72">
        <v>22</v>
      </c>
      <c r="B30" s="73">
        <v>7.9</v>
      </c>
      <c r="C30" s="74">
        <v>7</v>
      </c>
      <c r="D30" s="74">
        <v>12</v>
      </c>
      <c r="E30" s="74">
        <v>5.9</v>
      </c>
      <c r="F30" s="75">
        <f t="shared" si="0"/>
        <v>8.95</v>
      </c>
      <c r="G30" s="67">
        <f t="shared" si="7"/>
        <v>87.27826247637417</v>
      </c>
      <c r="H30" s="76">
        <f t="shared" si="1"/>
        <v>5.919136550773185</v>
      </c>
      <c r="I30" s="77">
        <v>4.7</v>
      </c>
      <c r="J30" s="75"/>
      <c r="K30" s="77"/>
      <c r="L30" s="74">
        <v>8</v>
      </c>
      <c r="M30" s="74"/>
      <c r="N30" s="74">
        <v>6.4</v>
      </c>
      <c r="O30" s="75">
        <v>6.7</v>
      </c>
      <c r="P30" s="78" t="s">
        <v>138</v>
      </c>
      <c r="Q30" s="79">
        <v>33</v>
      </c>
      <c r="R30" s="76">
        <v>0</v>
      </c>
      <c r="S30" s="76">
        <v>20</v>
      </c>
      <c r="T30" s="76">
        <v>1.1</v>
      </c>
      <c r="U30" s="76"/>
      <c r="V30" s="80">
        <v>8</v>
      </c>
      <c r="W30" s="73">
        <v>1010.9</v>
      </c>
      <c r="X30" s="121">
        <f t="shared" si="2"/>
        <v>1021.3878451566444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10.649781121194382</v>
      </c>
      <c r="AI30">
        <f t="shared" si="5"/>
        <v>10.014043920115377</v>
      </c>
      <c r="AJ30">
        <f t="shared" si="6"/>
        <v>9.294943920115376</v>
      </c>
      <c r="AK30">
        <f t="shared" si="12"/>
        <v>5.919136550773185</v>
      </c>
      <c r="AU30">
        <f t="shared" si="13"/>
        <v>10.687101116972633</v>
      </c>
    </row>
    <row r="31" spans="1:47" ht="12.75">
      <c r="A31" s="63">
        <v>23</v>
      </c>
      <c r="B31" s="64">
        <v>12</v>
      </c>
      <c r="C31" s="65">
        <v>11.4</v>
      </c>
      <c r="D31" s="65">
        <v>17.8</v>
      </c>
      <c r="E31" s="65">
        <v>7.8</v>
      </c>
      <c r="F31" s="66">
        <f t="shared" si="0"/>
        <v>12.8</v>
      </c>
      <c r="G31" s="67">
        <f t="shared" si="7"/>
        <v>92.69230367460514</v>
      </c>
      <c r="H31" s="67">
        <f t="shared" si="1"/>
        <v>10.854309404215018</v>
      </c>
      <c r="I31" s="68">
        <v>6.5</v>
      </c>
      <c r="J31" s="66"/>
      <c r="K31" s="68"/>
      <c r="L31" s="65">
        <v>11</v>
      </c>
      <c r="M31" s="65"/>
      <c r="N31" s="65">
        <v>6.9</v>
      </c>
      <c r="O31" s="66">
        <v>6.9</v>
      </c>
      <c r="P31" s="69" t="s">
        <v>146</v>
      </c>
      <c r="Q31" s="70">
        <v>28</v>
      </c>
      <c r="R31" s="67">
        <v>4.8</v>
      </c>
      <c r="S31" s="67">
        <v>59.8</v>
      </c>
      <c r="T31" s="67">
        <v>0</v>
      </c>
      <c r="U31" s="67"/>
      <c r="V31" s="71">
        <v>8</v>
      </c>
      <c r="W31" s="64">
        <v>1012.2</v>
      </c>
      <c r="X31" s="121">
        <f t="shared" si="2"/>
        <v>1022.5494395772831</v>
      </c>
      <c r="Y31" s="127">
        <v>0</v>
      </c>
      <c r="Z31" s="134">
        <v>0</v>
      </c>
      <c r="AA31" s="127">
        <v>0</v>
      </c>
      <c r="AB31">
        <f t="shared" si="8"/>
        <v>23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14.01813696808305</v>
      </c>
      <c r="AI31">
        <f t="shared" si="5"/>
        <v>13.473134087977627</v>
      </c>
      <c r="AJ31">
        <f t="shared" si="6"/>
        <v>12.993734087977627</v>
      </c>
      <c r="AK31">
        <f t="shared" si="12"/>
        <v>10.854309404215018</v>
      </c>
      <c r="AU31">
        <f t="shared" si="13"/>
        <v>10.545281437194648</v>
      </c>
    </row>
    <row r="32" spans="1:47" ht="12.75">
      <c r="A32" s="72">
        <v>24</v>
      </c>
      <c r="B32" s="73">
        <v>10.3</v>
      </c>
      <c r="C32" s="74">
        <v>9.2</v>
      </c>
      <c r="D32" s="74">
        <v>14.9</v>
      </c>
      <c r="E32" s="74">
        <v>9.9</v>
      </c>
      <c r="F32" s="75">
        <f t="shared" si="0"/>
        <v>12.4</v>
      </c>
      <c r="G32" s="67">
        <f t="shared" si="7"/>
        <v>85.86290005386489</v>
      </c>
      <c r="H32" s="76">
        <f t="shared" si="1"/>
        <v>8.040151121930595</v>
      </c>
      <c r="I32" s="77">
        <v>7.1</v>
      </c>
      <c r="J32" s="75"/>
      <c r="K32" s="77"/>
      <c r="L32" s="74">
        <v>11</v>
      </c>
      <c r="M32" s="74"/>
      <c r="N32" s="74">
        <v>7.7</v>
      </c>
      <c r="O32" s="75">
        <v>7.2</v>
      </c>
      <c r="P32" s="78" t="s">
        <v>147</v>
      </c>
      <c r="Q32" s="79">
        <v>27</v>
      </c>
      <c r="R32" s="76">
        <v>2.8</v>
      </c>
      <c r="S32" s="76">
        <v>65</v>
      </c>
      <c r="T32" s="76">
        <v>0</v>
      </c>
      <c r="U32" s="76"/>
      <c r="V32" s="80">
        <v>4</v>
      </c>
      <c r="W32" s="73">
        <v>1014.8</v>
      </c>
      <c r="X32" s="121">
        <f t="shared" si="2"/>
        <v>1025.2386276649781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12.522189626588666</v>
      </c>
      <c r="AI32">
        <f t="shared" si="5"/>
        <v>11.630815163633265</v>
      </c>
      <c r="AJ32">
        <f t="shared" si="6"/>
        <v>10.751915163633264</v>
      </c>
      <c r="AK32">
        <f t="shared" si="12"/>
        <v>8.040151121930595</v>
      </c>
      <c r="AU32">
        <f t="shared" si="13"/>
        <v>10.639753348535056</v>
      </c>
    </row>
    <row r="33" spans="1:47" ht="12.75">
      <c r="A33" s="63">
        <v>25</v>
      </c>
      <c r="B33" s="64">
        <v>4.7</v>
      </c>
      <c r="C33" s="65">
        <v>3.8</v>
      </c>
      <c r="D33" s="65">
        <v>10.9</v>
      </c>
      <c r="E33" s="65">
        <v>2</v>
      </c>
      <c r="F33" s="66">
        <f t="shared" si="0"/>
        <v>6.45</v>
      </c>
      <c r="G33" s="67">
        <f t="shared" si="7"/>
        <v>85.45585348917736</v>
      </c>
      <c r="H33" s="67">
        <f t="shared" si="1"/>
        <v>2.473372736617448</v>
      </c>
      <c r="I33" s="68">
        <v>-1</v>
      </c>
      <c r="J33" s="66"/>
      <c r="K33" s="68"/>
      <c r="L33" s="65">
        <v>5</v>
      </c>
      <c r="M33" s="65"/>
      <c r="N33" s="65">
        <v>7.5</v>
      </c>
      <c r="O33" s="66">
        <v>7.5</v>
      </c>
      <c r="P33" s="69" t="s">
        <v>153</v>
      </c>
      <c r="Q33" s="70">
        <v>30</v>
      </c>
      <c r="R33" s="67">
        <v>6.6</v>
      </c>
      <c r="S33" s="67">
        <v>66.7</v>
      </c>
      <c r="T33" s="67">
        <v>0</v>
      </c>
      <c r="U33" s="67"/>
      <c r="V33" s="71">
        <v>0</v>
      </c>
      <c r="W33" s="64">
        <v>1017.5</v>
      </c>
      <c r="X33" s="121">
        <f t="shared" si="2"/>
        <v>1028.1786399133532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8.538851061383744</v>
      </c>
      <c r="AI33">
        <f t="shared" si="5"/>
        <v>8.016048052675158</v>
      </c>
      <c r="AJ33">
        <f t="shared" si="6"/>
        <v>7.296948052675158</v>
      </c>
      <c r="AK33">
        <f t="shared" si="12"/>
        <v>2.473372736617448</v>
      </c>
      <c r="AU33">
        <f t="shared" si="13"/>
        <v>10.475483687385239</v>
      </c>
    </row>
    <row r="34" spans="1:47" ht="12.75">
      <c r="A34" s="72">
        <v>26</v>
      </c>
      <c r="B34" s="73">
        <v>4.9</v>
      </c>
      <c r="C34" s="74">
        <v>4.5</v>
      </c>
      <c r="D34" s="74">
        <v>11.2</v>
      </c>
      <c r="E34" s="74">
        <v>1.1</v>
      </c>
      <c r="F34" s="75">
        <f t="shared" si="0"/>
        <v>6.1499999999999995</v>
      </c>
      <c r="G34" s="67">
        <f t="shared" si="7"/>
        <v>93.55015754656402</v>
      </c>
      <c r="H34" s="76">
        <f t="shared" si="1"/>
        <v>3.9489015452464367</v>
      </c>
      <c r="I34" s="77">
        <v>-3.1</v>
      </c>
      <c r="J34" s="75"/>
      <c r="K34" s="77"/>
      <c r="L34" s="74">
        <v>5</v>
      </c>
      <c r="M34" s="74"/>
      <c r="N34" s="74">
        <v>7.2</v>
      </c>
      <c r="O34" s="75">
        <v>7.7</v>
      </c>
      <c r="P34" s="78" t="s">
        <v>154</v>
      </c>
      <c r="Q34" s="79">
        <v>14</v>
      </c>
      <c r="R34" s="76">
        <v>7.4</v>
      </c>
      <c r="S34" s="76">
        <v>66</v>
      </c>
      <c r="T34" s="76">
        <v>0</v>
      </c>
      <c r="U34" s="76"/>
      <c r="V34" s="80">
        <v>2</v>
      </c>
      <c r="W34" s="73">
        <v>1018</v>
      </c>
      <c r="X34" s="121">
        <f t="shared" si="2"/>
        <v>1028.6761555311516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8.659035531865939</v>
      </c>
      <c r="AI34">
        <f t="shared" si="5"/>
        <v>8.420141382073544</v>
      </c>
      <c r="AJ34">
        <f t="shared" si="6"/>
        <v>8.100541382073544</v>
      </c>
      <c r="AK34">
        <f t="shared" si="12"/>
        <v>3.9489015452464367</v>
      </c>
      <c r="AU34">
        <f t="shared" si="13"/>
        <v>10.302606715470121</v>
      </c>
    </row>
    <row r="35" spans="1:47" ht="12.75">
      <c r="A35" s="63">
        <v>27</v>
      </c>
      <c r="B35" s="64">
        <v>8.4</v>
      </c>
      <c r="C35" s="65">
        <v>7.8</v>
      </c>
      <c r="D35" s="65">
        <v>11.8</v>
      </c>
      <c r="E35" s="65">
        <v>4.9</v>
      </c>
      <c r="F35" s="66">
        <f t="shared" si="0"/>
        <v>8.350000000000001</v>
      </c>
      <c r="G35" s="67">
        <f t="shared" si="7"/>
        <v>91.64934581970626</v>
      </c>
      <c r="H35" s="67">
        <f t="shared" si="1"/>
        <v>7.1217369963421575</v>
      </c>
      <c r="I35" s="68">
        <v>2.7</v>
      </c>
      <c r="J35" s="66"/>
      <c r="K35" s="68"/>
      <c r="L35" s="65">
        <v>8</v>
      </c>
      <c r="M35" s="65"/>
      <c r="N35" s="65">
        <v>7.2</v>
      </c>
      <c r="O35" s="66">
        <v>7.6</v>
      </c>
      <c r="P35" s="69" t="s">
        <v>123</v>
      </c>
      <c r="Q35" s="70">
        <v>20</v>
      </c>
      <c r="R35" s="67">
        <v>1</v>
      </c>
      <c r="S35" s="67">
        <v>34</v>
      </c>
      <c r="T35" s="67">
        <v>2.4</v>
      </c>
      <c r="U35" s="67"/>
      <c r="V35" s="71">
        <v>8</v>
      </c>
      <c r="W35" s="64">
        <v>1013.3</v>
      </c>
      <c r="X35" s="121">
        <f t="shared" si="2"/>
        <v>1023.7939624070411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11.018115118398828</v>
      </c>
      <c r="AI35">
        <f t="shared" si="5"/>
        <v>10.57743042767468</v>
      </c>
      <c r="AJ35">
        <f t="shared" si="6"/>
        <v>10.09803042767468</v>
      </c>
      <c r="AK35">
        <f t="shared" si="12"/>
        <v>7.1217369963421575</v>
      </c>
      <c r="AU35">
        <f t="shared" si="13"/>
        <v>10.75999016252295</v>
      </c>
    </row>
    <row r="36" spans="1:47" ht="12.75">
      <c r="A36" s="72">
        <v>28</v>
      </c>
      <c r="B36" s="73">
        <v>10.2</v>
      </c>
      <c r="C36" s="74">
        <v>10</v>
      </c>
      <c r="D36" s="74">
        <v>12.5</v>
      </c>
      <c r="E36" s="74">
        <v>8.5</v>
      </c>
      <c r="F36" s="75">
        <f t="shared" si="0"/>
        <v>10.5</v>
      </c>
      <c r="G36" s="67">
        <f t="shared" si="7"/>
        <v>97.38538203362972</v>
      </c>
      <c r="H36" s="76">
        <f t="shared" si="1"/>
        <v>9.80453567543222</v>
      </c>
      <c r="I36" s="77">
        <v>8.1</v>
      </c>
      <c r="J36" s="75"/>
      <c r="K36" s="77"/>
      <c r="L36" s="74">
        <v>10</v>
      </c>
      <c r="M36" s="74"/>
      <c r="N36" s="74">
        <v>7.2</v>
      </c>
      <c r="O36" s="75">
        <v>7.6</v>
      </c>
      <c r="P36" s="78" t="s">
        <v>135</v>
      </c>
      <c r="Q36" s="79">
        <v>16</v>
      </c>
      <c r="R36" s="76">
        <v>0</v>
      </c>
      <c r="S36" s="76">
        <v>19</v>
      </c>
      <c r="T36" s="76">
        <v>0</v>
      </c>
      <c r="U36" s="76"/>
      <c r="V36" s="80">
        <v>8</v>
      </c>
      <c r="W36" s="73">
        <v>1012.6</v>
      </c>
      <c r="X36" s="121">
        <f t="shared" si="2"/>
        <v>1023.0196956891623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12.4387434277299</v>
      </c>
      <c r="AI36">
        <f t="shared" si="5"/>
        <v>12.273317807277772</v>
      </c>
      <c r="AJ36">
        <f t="shared" si="6"/>
        <v>12.113517807277773</v>
      </c>
      <c r="AK36">
        <f t="shared" si="12"/>
        <v>9.80453567543222</v>
      </c>
      <c r="AU36">
        <f t="shared" si="13"/>
        <v>10.729976333457039</v>
      </c>
    </row>
    <row r="37" spans="1:47" ht="12.75">
      <c r="A37" s="63">
        <v>29</v>
      </c>
      <c r="B37" s="64">
        <v>8</v>
      </c>
      <c r="C37" s="65">
        <v>7.5</v>
      </c>
      <c r="D37" s="65">
        <v>12.8</v>
      </c>
      <c r="E37" s="65">
        <v>7.1</v>
      </c>
      <c r="F37" s="66">
        <f t="shared" si="0"/>
        <v>9.95</v>
      </c>
      <c r="G37" s="67">
        <f t="shared" si="7"/>
        <v>92.920564393666</v>
      </c>
      <c r="H37" s="67">
        <f t="shared" si="1"/>
        <v>6.926259468821979</v>
      </c>
      <c r="I37" s="68">
        <v>3.1</v>
      </c>
      <c r="J37" s="66"/>
      <c r="K37" s="68"/>
      <c r="L37" s="65">
        <v>8</v>
      </c>
      <c r="M37" s="65"/>
      <c r="N37" s="65">
        <v>7.4</v>
      </c>
      <c r="O37" s="66">
        <v>7.9</v>
      </c>
      <c r="P37" s="69" t="s">
        <v>154</v>
      </c>
      <c r="Q37" s="70">
        <v>12</v>
      </c>
      <c r="R37" s="67">
        <v>1.5</v>
      </c>
      <c r="S37" s="67">
        <v>40</v>
      </c>
      <c r="T37" s="67">
        <v>0</v>
      </c>
      <c r="U37" s="67"/>
      <c r="V37" s="71">
        <v>8</v>
      </c>
      <c r="W37" s="64">
        <v>1013.8</v>
      </c>
      <c r="X37" s="121">
        <f t="shared" si="2"/>
        <v>1024.314168293694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10.722567515390086</v>
      </c>
      <c r="AI37">
        <f t="shared" si="5"/>
        <v>10.362970252792357</v>
      </c>
      <c r="AJ37">
        <f t="shared" si="6"/>
        <v>9.963470252792357</v>
      </c>
      <c r="AK37">
        <f t="shared" si="12"/>
        <v>6.926259468821979</v>
      </c>
      <c r="AU37">
        <f t="shared" si="13"/>
        <v>10.56790723873597</v>
      </c>
    </row>
    <row r="38" spans="1:47" ht="12.75">
      <c r="A38" s="72"/>
      <c r="B38" s="73"/>
      <c r="C38" s="74"/>
      <c r="D38" s="74"/>
      <c r="E38" s="74"/>
      <c r="F38" s="75"/>
      <c r="G38" s="67"/>
      <c r="H38" s="76"/>
      <c r="I38" s="77"/>
      <c r="J38" s="75"/>
      <c r="K38" s="77"/>
      <c r="L38" s="74"/>
      <c r="M38" s="74"/>
      <c r="N38" s="74"/>
      <c r="O38" s="75"/>
      <c r="P38" s="78"/>
      <c r="Q38" s="79"/>
      <c r="R38" s="76"/>
      <c r="S38" s="76"/>
      <c r="T38" s="76"/>
      <c r="U38" s="76"/>
      <c r="V38" s="80"/>
      <c r="W38" s="73"/>
      <c r="X38" s="121"/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6.107</v>
      </c>
      <c r="AI38">
        <f t="shared" si="5"/>
        <v>6.107</v>
      </c>
      <c r="AJ38">
        <f t="shared" si="6"/>
        <v>6.107</v>
      </c>
      <c r="AK38">
        <f t="shared" si="12"/>
        <v>0</v>
      </c>
      <c r="AU38">
        <f t="shared" si="13"/>
        <v>10.487845156644411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10.349439577283063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10.438627664978238</v>
      </c>
    </row>
    <row r="41" spans="1:47" ht="13.5" thickBot="1">
      <c r="A41" s="113" t="s">
        <v>19</v>
      </c>
      <c r="B41" s="114">
        <f>SUM(B9:B39)</f>
        <v>91.80000000000001</v>
      </c>
      <c r="C41" s="115">
        <f aca="true" t="shared" si="14" ref="C41:V41">SUM(C9:C39)</f>
        <v>73.6</v>
      </c>
      <c r="D41" s="115">
        <f t="shared" si="14"/>
        <v>220.60000000000005</v>
      </c>
      <c r="E41" s="115">
        <f t="shared" si="14"/>
        <v>14.399999999999995</v>
      </c>
      <c r="F41" s="116">
        <f t="shared" si="14"/>
        <v>117.50000000000001</v>
      </c>
      <c r="G41" s="117">
        <f t="shared" si="14"/>
        <v>2598.8915443614633</v>
      </c>
      <c r="H41" s="117">
        <f>SUM(H9:H39)</f>
        <v>46.18237305880609</v>
      </c>
      <c r="I41" s="118">
        <f t="shared" si="14"/>
        <v>-54</v>
      </c>
      <c r="J41" s="116">
        <f t="shared" si="14"/>
        <v>0</v>
      </c>
      <c r="K41" s="118">
        <f t="shared" si="14"/>
        <v>0</v>
      </c>
      <c r="L41" s="115">
        <f t="shared" si="14"/>
        <v>108.5</v>
      </c>
      <c r="M41" s="115">
        <f t="shared" si="14"/>
        <v>0</v>
      </c>
      <c r="N41" s="115">
        <f t="shared" si="14"/>
        <v>159.8</v>
      </c>
      <c r="O41" s="116">
        <f t="shared" si="14"/>
        <v>191.2</v>
      </c>
      <c r="P41" s="114"/>
      <c r="Q41" s="119">
        <f t="shared" si="14"/>
        <v>584</v>
      </c>
      <c r="R41" s="117">
        <f t="shared" si="14"/>
        <v>72.7</v>
      </c>
      <c r="S41" s="117"/>
      <c r="T41" s="117">
        <f>SUM(T9:T39)</f>
        <v>23.4</v>
      </c>
      <c r="U41" s="139"/>
      <c r="V41" s="119">
        <f t="shared" si="14"/>
        <v>158</v>
      </c>
      <c r="W41" s="117">
        <f>SUM(W9:W39)</f>
        <v>29548.599999999995</v>
      </c>
      <c r="X41" s="123">
        <f>SUM(X9:X39)</f>
        <v>29860.597335272087</v>
      </c>
      <c r="Y41" s="117">
        <f>SUM(Y9:Y39)</f>
        <v>0</v>
      </c>
      <c r="Z41" s="123">
        <f>SUM(Z9:Z39)</f>
        <v>3</v>
      </c>
      <c r="AA41" s="138">
        <f>SUM(AA9:AA39)</f>
        <v>0</v>
      </c>
      <c r="AB41">
        <f>MAX(AB9:AB39)</f>
        <v>23</v>
      </c>
      <c r="AC41">
        <f>MAX(AC9:AC39)</f>
        <v>4</v>
      </c>
      <c r="AD41">
        <f>MAX(AD9:AD39)</f>
        <v>4</v>
      </c>
      <c r="AE41">
        <f>MAX(AE9:AE39)</f>
        <v>4</v>
      </c>
      <c r="AF41">
        <f>MAX(AF9:AF39)</f>
        <v>1</v>
      </c>
      <c r="AU41">
        <f t="shared" si="13"/>
        <v>10.678639913353166</v>
      </c>
    </row>
    <row r="42" spans="1:47" ht="12.75">
      <c r="A42" s="72" t="s">
        <v>20</v>
      </c>
      <c r="B42" s="73">
        <f>AVERAGE(B9:B39)</f>
        <v>3.1655172413793107</v>
      </c>
      <c r="C42" s="74">
        <f aca="true" t="shared" si="15" ref="C42:V42">AVERAGE(C9:C39)</f>
        <v>2.5379310344827584</v>
      </c>
      <c r="D42" s="74">
        <f t="shared" si="15"/>
        <v>7.60689655172414</v>
      </c>
      <c r="E42" s="74">
        <f t="shared" si="15"/>
        <v>0.49655172413793086</v>
      </c>
      <c r="F42" s="75">
        <f t="shared" si="15"/>
        <v>4.051724137931035</v>
      </c>
      <c r="G42" s="76">
        <f t="shared" si="15"/>
        <v>89.6169498055677</v>
      </c>
      <c r="H42" s="76">
        <f>AVERAGE(H9:H39)</f>
        <v>1.5924956227174514</v>
      </c>
      <c r="I42" s="77">
        <f t="shared" si="15"/>
        <v>-1.8620689655172413</v>
      </c>
      <c r="J42" s="75" t="e">
        <f t="shared" si="15"/>
        <v>#DIV/0!</v>
      </c>
      <c r="K42" s="77" t="e">
        <f t="shared" si="15"/>
        <v>#DIV/0!</v>
      </c>
      <c r="L42" s="74">
        <f t="shared" si="15"/>
        <v>3.7413793103448274</v>
      </c>
      <c r="M42" s="74" t="e">
        <f t="shared" si="15"/>
        <v>#DIV/0!</v>
      </c>
      <c r="N42" s="74">
        <f t="shared" si="15"/>
        <v>5.5103448275862075</v>
      </c>
      <c r="O42" s="75">
        <f t="shared" si="15"/>
        <v>6.593103448275862</v>
      </c>
      <c r="P42" s="73"/>
      <c r="Q42" s="75">
        <f t="shared" si="15"/>
        <v>20.137931034482758</v>
      </c>
      <c r="R42" s="76">
        <f t="shared" si="15"/>
        <v>2.506896551724138</v>
      </c>
      <c r="S42" s="76"/>
      <c r="T42" s="76">
        <f>AVERAGE(T9:T39)</f>
        <v>0.8666666666666666</v>
      </c>
      <c r="U42" s="76"/>
      <c r="V42" s="76">
        <f t="shared" si="15"/>
        <v>5.448275862068965</v>
      </c>
      <c r="W42" s="76">
        <f>AVERAGE(W9:W39)</f>
        <v>1018.9172413793102</v>
      </c>
      <c r="X42" s="124">
        <f>AVERAGE(X9:X39)</f>
        <v>1029.675770181796</v>
      </c>
      <c r="Y42" s="127"/>
      <c r="Z42" s="134"/>
      <c r="AA42" s="130"/>
      <c r="AU42">
        <f t="shared" si="13"/>
        <v>10.676155531151625</v>
      </c>
    </row>
    <row r="43" spans="1:47" ht="12.75">
      <c r="A43" s="72" t="s">
        <v>21</v>
      </c>
      <c r="B43" s="73">
        <f>MAX(B9:B39)</f>
        <v>12</v>
      </c>
      <c r="C43" s="74">
        <f aca="true" t="shared" si="16" ref="C43:V43">MAX(C9:C39)</f>
        <v>11.4</v>
      </c>
      <c r="D43" s="74">
        <f t="shared" si="16"/>
        <v>17.8</v>
      </c>
      <c r="E43" s="74">
        <f t="shared" si="16"/>
        <v>9.9</v>
      </c>
      <c r="F43" s="75">
        <f t="shared" si="16"/>
        <v>12.8</v>
      </c>
      <c r="G43" s="76">
        <f t="shared" si="16"/>
        <v>98.22194535650101</v>
      </c>
      <c r="H43" s="76">
        <f>MAX(H9:H39)</f>
        <v>10.854309404215018</v>
      </c>
      <c r="I43" s="77">
        <f t="shared" si="16"/>
        <v>8.1</v>
      </c>
      <c r="J43" s="75">
        <f t="shared" si="16"/>
        <v>0</v>
      </c>
      <c r="K43" s="77">
        <f t="shared" si="16"/>
        <v>0</v>
      </c>
      <c r="L43" s="74">
        <f t="shared" si="16"/>
        <v>11</v>
      </c>
      <c r="M43" s="74">
        <f t="shared" si="16"/>
        <v>0</v>
      </c>
      <c r="N43" s="74">
        <f t="shared" si="16"/>
        <v>7.7</v>
      </c>
      <c r="O43" s="75">
        <f t="shared" si="16"/>
        <v>7.9</v>
      </c>
      <c r="P43" s="73"/>
      <c r="Q43" s="70">
        <f t="shared" si="16"/>
        <v>37</v>
      </c>
      <c r="R43" s="76">
        <f t="shared" si="16"/>
        <v>7.7</v>
      </c>
      <c r="S43" s="76"/>
      <c r="T43" s="76">
        <f>MAX(T9:T39)</f>
        <v>12.1</v>
      </c>
      <c r="U43" s="140"/>
      <c r="V43" s="70">
        <f t="shared" si="16"/>
        <v>8</v>
      </c>
      <c r="W43" s="76">
        <f>MAX(W9:W39)</f>
        <v>1032.8</v>
      </c>
      <c r="X43" s="124">
        <f>MAX(X9:X39)</f>
        <v>1043.954259791044</v>
      </c>
      <c r="Y43" s="127"/>
      <c r="Z43" s="134"/>
      <c r="AA43" s="127"/>
      <c r="AU43">
        <f t="shared" si="13"/>
        <v>10.493962407041193</v>
      </c>
    </row>
    <row r="44" spans="1:47" ht="13.5" thickBot="1">
      <c r="A44" s="81" t="s">
        <v>22</v>
      </c>
      <c r="B44" s="82">
        <f>MIN(B9:B39)</f>
        <v>-5.9</v>
      </c>
      <c r="C44" s="83">
        <f aca="true" t="shared" si="17" ref="C44:V44">MIN(C9:C39)</f>
        <v>-6.3</v>
      </c>
      <c r="D44" s="83">
        <f t="shared" si="17"/>
        <v>0.3</v>
      </c>
      <c r="E44" s="83">
        <f t="shared" si="17"/>
        <v>-9.5</v>
      </c>
      <c r="F44" s="84">
        <f t="shared" si="17"/>
        <v>-4.6</v>
      </c>
      <c r="G44" s="85">
        <f t="shared" si="17"/>
        <v>72.26926103137366</v>
      </c>
      <c r="H44" s="85">
        <f>MIN(H9:H39)</f>
        <v>-8.132615768246824</v>
      </c>
      <c r="I44" s="86">
        <f t="shared" si="17"/>
        <v>-11.9</v>
      </c>
      <c r="J44" s="84">
        <f t="shared" si="17"/>
        <v>0</v>
      </c>
      <c r="K44" s="86">
        <f t="shared" si="17"/>
        <v>0</v>
      </c>
      <c r="L44" s="83">
        <f t="shared" si="17"/>
        <v>-2</v>
      </c>
      <c r="M44" s="83">
        <f t="shared" si="17"/>
        <v>0</v>
      </c>
      <c r="N44" s="83">
        <f t="shared" si="17"/>
        <v>4</v>
      </c>
      <c r="O44" s="84">
        <f t="shared" si="17"/>
        <v>5.7</v>
      </c>
      <c r="P44" s="82"/>
      <c r="Q44" s="120">
        <f t="shared" si="17"/>
        <v>6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996.6</v>
      </c>
      <c r="X44" s="125">
        <f>MIN(X9:X39)</f>
        <v>1006.9026067154701</v>
      </c>
      <c r="Y44" s="128"/>
      <c r="Z44" s="136"/>
      <c r="AA44" s="128"/>
      <c r="AU44">
        <f t="shared" si="13"/>
        <v>10.419695689162216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10.514168293693876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0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10</v>
      </c>
      <c r="C61">
        <f>DCOUNTA(T8:T38,1,C59:C60)</f>
        <v>7</v>
      </c>
      <c r="D61">
        <f>DCOUNTA(T8:T38,1,D59:D60)</f>
        <v>3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8</v>
      </c>
      <c r="C64">
        <f>(C61-F61)</f>
        <v>5</v>
      </c>
      <c r="D64">
        <f>(D61-F61)</f>
        <v>1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K22" sqref="K2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7.60689655172414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0.49655172413793086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4.051724137931035</v>
      </c>
      <c r="D9" s="3"/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17.8</v>
      </c>
      <c r="C10" s="5" t="s">
        <v>32</v>
      </c>
      <c r="D10" s="5">
        <f>Data1!$AB$41</f>
        <v>23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-9.5</v>
      </c>
      <c r="C11" s="5" t="s">
        <v>32</v>
      </c>
      <c r="D11" s="24">
        <f>Data1!$AC$41</f>
        <v>4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-11.9</v>
      </c>
      <c r="C12" s="5" t="s">
        <v>32</v>
      </c>
      <c r="D12" s="24">
        <f>Data1!$AD$41</f>
        <v>4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6.593103448275862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O13" t="s">
        <v>113</v>
      </c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O14" t="s">
        <v>129</v>
      </c>
      <c r="X14" s="2"/>
      <c r="Y14" s="2"/>
      <c r="Z14" s="2"/>
      <c r="AA14" s="2"/>
      <c r="AB14" s="2"/>
    </row>
    <row r="15" spans="1:15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  <c r="O15" t="s">
        <v>130</v>
      </c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131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23.4</v>
      </c>
      <c r="D17" s="5"/>
      <c r="E17" s="3"/>
      <c r="F17" s="40">
        <v>9</v>
      </c>
      <c r="G17" s="93" t="s">
        <v>128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8</v>
      </c>
      <c r="D18" s="5"/>
      <c r="E18" s="3"/>
      <c r="F18" s="40">
        <v>10</v>
      </c>
      <c r="G18" s="93" t="s">
        <v>127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5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12.1</v>
      </c>
      <c r="D21" s="5"/>
      <c r="E21" s="3"/>
      <c r="F21" s="40">
        <v>13</v>
      </c>
      <c r="G21" s="93" t="s">
        <v>124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4</v>
      </c>
      <c r="D22" s="5"/>
      <c r="E22" s="3"/>
      <c r="F22" s="40">
        <v>14</v>
      </c>
      <c r="G22" s="93" t="s">
        <v>134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136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137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7.7</v>
      </c>
      <c r="D25" s="5" t="s">
        <v>46</v>
      </c>
      <c r="E25" s="5">
        <f>Data1!$AF$41</f>
        <v>1</v>
      </c>
      <c r="F25" s="40">
        <v>17</v>
      </c>
      <c r="G25" s="93" t="s">
        <v>143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72.7</v>
      </c>
      <c r="D26" s="5" t="s">
        <v>46</v>
      </c>
      <c r="E26" s="3"/>
      <c r="F26" s="40">
        <v>18</v>
      </c>
      <c r="G26" s="93" t="s">
        <v>140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144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152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151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37</v>
      </c>
      <c r="D30" s="5"/>
      <c r="E30" s="5"/>
      <c r="F30" s="40">
        <v>22</v>
      </c>
      <c r="G30" s="93" t="s">
        <v>150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148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156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3</v>
      </c>
      <c r="D34" s="3"/>
      <c r="E34" s="3"/>
      <c r="F34" s="40">
        <v>26</v>
      </c>
      <c r="G34" s="93" t="s">
        <v>157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160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6</v>
      </c>
      <c r="D38" s="5"/>
      <c r="E38" s="3"/>
      <c r="F38" s="40"/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14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18</v>
      </c>
      <c r="D40" s="5"/>
      <c r="E40" s="3"/>
      <c r="F40" s="5"/>
      <c r="G40" s="35" t="s">
        <v>114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141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149</v>
      </c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2012-02-11T22:12:35Z</cp:lastPrinted>
  <dcterms:created xsi:type="dcterms:W3CDTF">1998-03-11T18:30:34Z</dcterms:created>
  <dcterms:modified xsi:type="dcterms:W3CDTF">2012-03-08T22:40:30Z</dcterms:modified>
  <cp:category/>
  <cp:version/>
  <cp:contentType/>
  <cp:contentStatus/>
</cp:coreProperties>
</file>