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chartsheets/sheet8.xml" ContentType="application/vnd.openxmlformats-officedocument.spreadsheetml.chartsheet+xml"/>
  <Override PartName="/xl/drawings/drawing16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40" yWindow="15" windowWidth="6765" windowHeight="7770" tabRatio="857" firstSheet="1" activeTab="8"/>
  </bookViews>
  <sheets>
    <sheet name="Max and min." sheetId="1" r:id="rId1"/>
    <sheet name="Rain" sheetId="2" r:id="rId2"/>
    <sheet name="Sun" sheetId="3" r:id="rId3"/>
    <sheet name="Grass and slab mins" sheetId="4" r:id="rId4"/>
    <sheet name="10 and 20cm soil." sheetId="5" r:id="rId5"/>
    <sheet name="30cm,100cm earth" sheetId="6" r:id="rId6"/>
    <sheet name="Barom" sheetId="7" r:id="rId7"/>
    <sheet name="Dewpoint" sheetId="8" r:id="rId8"/>
    <sheet name="Data1" sheetId="9" r:id="rId9"/>
    <sheet name="Summary" sheetId="10" r:id="rId10"/>
  </sheets>
  <definedNames>
    <definedName name="_xlnm.Print_Area" localSheetId="8">'Data1'!$A$1:$Y$46</definedName>
    <definedName name="_xlnm.Print_Area" localSheetId="9">'Summary'!$A$1:$N$47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<sst xmlns="http://schemas.openxmlformats.org/spreadsheetml/2006/main" count="182" uniqueCount="143">
  <si>
    <t>Day of</t>
  </si>
  <si>
    <t>Stevenson Screen.in deg C</t>
  </si>
  <si>
    <t>Minima.in deg C</t>
  </si>
  <si>
    <t>Rain</t>
  </si>
  <si>
    <t>Earth Temperatures in deg C</t>
  </si>
  <si>
    <t>Wind</t>
  </si>
  <si>
    <t>Sun</t>
  </si>
  <si>
    <t>Visib.</t>
  </si>
  <si>
    <t>Month</t>
  </si>
  <si>
    <t>0900 (GMT)</t>
  </si>
  <si>
    <t>cm depth.</t>
  </si>
  <si>
    <t>direct</t>
  </si>
  <si>
    <t>hr</t>
  </si>
  <si>
    <t>0900</t>
  </si>
  <si>
    <t>Max</t>
  </si>
  <si>
    <t>Min</t>
  </si>
  <si>
    <t>Dry</t>
  </si>
  <si>
    <t>Wet</t>
  </si>
  <si>
    <t>Grass</t>
  </si>
  <si>
    <t>Conc</t>
  </si>
  <si>
    <t>mm</t>
  </si>
  <si>
    <t>m/km</t>
  </si>
  <si>
    <t>Total</t>
  </si>
  <si>
    <t>Mean</t>
  </si>
  <si>
    <t>Highest</t>
  </si>
  <si>
    <t>Lowest</t>
  </si>
  <si>
    <t>Airfrost</t>
  </si>
  <si>
    <t>Thunder</t>
  </si>
  <si>
    <t>Groundfrost</t>
  </si>
  <si>
    <t>Hail</t>
  </si>
  <si>
    <t>SUMMARY OF CLIMATOLOGICAL DATA FOR THE MONTH OF:</t>
  </si>
  <si>
    <t>TEMPERATURES (deg C).</t>
  </si>
  <si>
    <t>Mean maximum</t>
  </si>
  <si>
    <t>Mean Minimum</t>
  </si>
  <si>
    <t>High max</t>
  </si>
  <si>
    <t>on</t>
  </si>
  <si>
    <t>Low min</t>
  </si>
  <si>
    <t>Low grass</t>
  </si>
  <si>
    <t>Mean 100cm</t>
  </si>
  <si>
    <t>%</t>
  </si>
  <si>
    <t>RAINFALL</t>
  </si>
  <si>
    <t>Total mm</t>
  </si>
  <si>
    <t>Days &gt;=0.2mm</t>
  </si>
  <si>
    <t>Days &gt;=1mm</t>
  </si>
  <si>
    <t>Max daily</t>
  </si>
  <si>
    <t>24h (mm)</t>
  </si>
  <si>
    <t>Date of this</t>
  </si>
  <si>
    <t>SUNSHINE.</t>
  </si>
  <si>
    <t>Sunniest day</t>
  </si>
  <si>
    <t>hrs</t>
  </si>
  <si>
    <t>Month total</t>
  </si>
  <si>
    <t>WIND</t>
  </si>
  <si>
    <t xml:space="preserve">Mean monthly </t>
  </si>
  <si>
    <t>Days of gale</t>
  </si>
  <si>
    <t>NUMBER OF DAYS WITH.</t>
  </si>
  <si>
    <t>Sleet/snow</t>
  </si>
  <si>
    <t>Snow lying 09h</t>
  </si>
  <si>
    <t>Max depth (cm)</t>
  </si>
  <si>
    <t>Fog</t>
  </si>
  <si>
    <t>Year:</t>
  </si>
  <si>
    <t>BRIEF DETAILS OF WEATHER OVER THE 24 HOURS.;</t>
  </si>
  <si>
    <t>Daily</t>
  </si>
  <si>
    <t>10cm</t>
  </si>
  <si>
    <t>20cm</t>
  </si>
  <si>
    <t>30cm</t>
  </si>
  <si>
    <t>50cm</t>
  </si>
  <si>
    <t>100cm</t>
  </si>
  <si>
    <t>Barometer</t>
  </si>
  <si>
    <t>Station</t>
  </si>
  <si>
    <t>MSL</t>
  </si>
  <si>
    <t>hPa</t>
  </si>
  <si>
    <t>DO NOT TOUCH THESE!</t>
  </si>
  <si>
    <t>Days &gt;=5mm</t>
  </si>
  <si>
    <t>max</t>
  </si>
  <si>
    <t>min</t>
  </si>
  <si>
    <t>grass</t>
  </si>
  <si>
    <t>rain</t>
  </si>
  <si>
    <t>sun</t>
  </si>
  <si>
    <t>Mean Daily</t>
  </si>
  <si>
    <t>hum</t>
  </si>
  <si>
    <t>Rel</t>
  </si>
  <si>
    <t>edry</t>
  </si>
  <si>
    <t>ewet</t>
  </si>
  <si>
    <t>DP</t>
  </si>
  <si>
    <t>VP</t>
  </si>
  <si>
    <t>Dew</t>
  </si>
  <si>
    <t>point</t>
  </si>
  <si>
    <t>°C</t>
  </si>
  <si>
    <t>"&gt;=0.2"</t>
  </si>
  <si>
    <t>"&gt;=1")</t>
  </si>
  <si>
    <t>"&gt;=5"</t>
  </si>
  <si>
    <t>DO NOT INTERFERE WITH THESE FIGURES IN ANY WAY AS THEY ARE USED IN SHEET CALCULATIONS.</t>
  </si>
  <si>
    <t>compass</t>
  </si>
  <si>
    <t>SUMMARY OF MORNING METEOROLOGICAL OBSERVATIONS.</t>
  </si>
  <si>
    <t>Afst</t>
  </si>
  <si>
    <t>Gfst</t>
  </si>
  <si>
    <t>Maxgust</t>
  </si>
  <si>
    <t>Station:      ROSLISTON.  SOUTH DERBYSHIRE.  Lat. 52°44'N Long. 1°38'W  Ht. 85m A.M.S.L. Grid. Ref:  (SO) 250/163</t>
  </si>
  <si>
    <t>Snow/Sleet</t>
  </si>
  <si>
    <t>m.p.h</t>
  </si>
  <si>
    <t>Max speed m.p.h.</t>
  </si>
  <si>
    <t>S</t>
  </si>
  <si>
    <t>SW</t>
  </si>
  <si>
    <t>N</t>
  </si>
  <si>
    <t>CALM</t>
  </si>
  <si>
    <t>E</t>
  </si>
  <si>
    <t>NE</t>
  </si>
  <si>
    <t>NW</t>
  </si>
  <si>
    <t>W</t>
  </si>
  <si>
    <t>January</t>
  </si>
  <si>
    <t>Cloudy and mild.</t>
  </si>
  <si>
    <t>Still quite mild, with rain at times.</t>
  </si>
  <si>
    <t>Sleet clearing to give a cold, brighter afternoon.</t>
  </si>
  <si>
    <t>Sharp frost then sunny and cold.</t>
  </si>
  <si>
    <t>Sunny again, cold after hard frost.</t>
  </si>
  <si>
    <t>More frost, then bright and cold.</t>
  </si>
  <si>
    <t>Sunny and cold with frost not clearing; max -0.2C.</t>
  </si>
  <si>
    <t>Quite a severe frost to start, then snow showers.</t>
  </si>
  <si>
    <t>Cloudy and cold, but slightly less cold than recent days.</t>
  </si>
  <si>
    <t>Sunny spells, quite cold.</t>
  </si>
  <si>
    <t>Fog lifting to mist for the rest of the day. Raw and cold; temps barely above 0C.</t>
  </si>
  <si>
    <t>Frosty start, then cloudy - becoming milder overnight.</t>
  </si>
  <si>
    <t>Much milder and mostly cloudy.</t>
  </si>
  <si>
    <t>Mild again - after a mild start too. Cloudy.</t>
  </si>
  <si>
    <t>Still mild with some bright spells.</t>
  </si>
  <si>
    <t>Mild and cloudy.</t>
  </si>
  <si>
    <t>Rain clearing during the morning, still mild.</t>
  </si>
  <si>
    <t>Bright start, becoming cloudy - rain later.</t>
  </si>
  <si>
    <t>Rain clearing and becoming bright.</t>
  </si>
  <si>
    <t>More rain in the morning - milder.</t>
  </si>
  <si>
    <t>A day of showers, and a little less mild.</t>
  </si>
  <si>
    <t>Mostly cloudy.</t>
  </si>
  <si>
    <t>Early ground frost, then sunny.</t>
  </si>
  <si>
    <t>Another ground frost and then mostly cloudy.</t>
  </si>
  <si>
    <t>Bright spells and mild.</t>
  </si>
  <si>
    <t>Becoming bright and exceptionally mild.</t>
  </si>
  <si>
    <t>Very mild once again, but becoming windy.</t>
  </si>
  <si>
    <t>Much colder and windy.</t>
  </si>
  <si>
    <t>Windy again, feeling raw in the wind.</t>
  </si>
  <si>
    <t>Still very windy with a high wind chill.</t>
  </si>
  <si>
    <t>Sharp frost, then sunny. Slightly less windy.</t>
  </si>
  <si>
    <t>Jan</t>
  </si>
  <si>
    <t>tr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</si>
</sst>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.0_ ;[Red]\-0.0\ "/>
    <numFmt numFmtId="166" formatCode="0_ ;[Red]\-0\ "/>
  </numFmts>
  <fonts count="1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name val="Arial"/>
      <family val="2"/>
    </font>
    <font>
      <sz val="8"/>
      <name val="Arial"/>
      <family val="2"/>
    </font>
    <font>
      <b/>
      <u val="single"/>
      <sz val="10"/>
      <color indexed="10"/>
      <name val="Arial"/>
      <family val="2"/>
    </font>
    <font>
      <sz val="9.5"/>
      <name val="Arial"/>
      <family val="0"/>
    </font>
    <font>
      <b/>
      <sz val="11.5"/>
      <name val="Arial"/>
      <family val="0"/>
    </font>
    <font>
      <b/>
      <sz val="9.5"/>
      <name val="Arial"/>
      <family val="0"/>
    </font>
    <font>
      <b/>
      <sz val="10"/>
      <color indexed="10"/>
      <name val="Arial"/>
      <family val="2"/>
    </font>
    <font>
      <b/>
      <u val="single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Continuous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Continuous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Continuous"/>
    </xf>
    <xf numFmtId="0" fontId="0" fillId="0" borderId="9" xfId="0" applyBorder="1" applyAlignment="1">
      <alignment horizontal="center"/>
    </xf>
    <xf numFmtId="0" fontId="0" fillId="0" borderId="9" xfId="0" applyBorder="1" applyAlignment="1">
      <alignment horizontal="centerContinuous"/>
    </xf>
    <xf numFmtId="0" fontId="0" fillId="0" borderId="9" xfId="0" applyBorder="1" applyAlignment="1">
      <alignment/>
    </xf>
    <xf numFmtId="0" fontId="0" fillId="0" borderId="2" xfId="0" applyBorder="1" applyAlignment="1">
      <alignment/>
    </xf>
    <xf numFmtId="0" fontId="0" fillId="0" borderId="8" xfId="0" applyBorder="1" applyAlignment="1">
      <alignment/>
    </xf>
    <xf numFmtId="0" fontId="0" fillId="0" borderId="4" xfId="0" applyBorder="1" applyAlignment="1">
      <alignment/>
    </xf>
    <xf numFmtId="164" fontId="0" fillId="0" borderId="1" xfId="0" applyNumberForma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0" fontId="0" fillId="0" borderId="1" xfId="0" applyBorder="1" applyAlignment="1">
      <alignment/>
    </xf>
    <xf numFmtId="1" fontId="0" fillId="0" borderId="1" xfId="0" applyNumberFormat="1" applyBorder="1" applyAlignment="1">
      <alignment horizontal="center"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0" fillId="0" borderId="6" xfId="0" applyBorder="1" applyAlignment="1">
      <alignment/>
    </xf>
    <xf numFmtId="0" fontId="5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5" xfId="0" applyBorder="1" applyAlignment="1">
      <alignment horizontal="centerContinuous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6" fillId="0" borderId="0" xfId="0" applyFont="1" applyAlignment="1">
      <alignment horizontal="left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49" fontId="0" fillId="0" borderId="11" xfId="0" applyNumberFormat="1" applyBorder="1" applyAlignment="1">
      <alignment horizontal="center"/>
    </xf>
    <xf numFmtId="0" fontId="0" fillId="0" borderId="5" xfId="0" applyFill="1" applyBorder="1" applyAlignment="1">
      <alignment horizontal="centerContinuous"/>
    </xf>
    <xf numFmtId="0" fontId="0" fillId="0" borderId="6" xfId="0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/>
    </xf>
    <xf numFmtId="0" fontId="6" fillId="0" borderId="0" xfId="0" applyFont="1" applyAlignment="1">
      <alignment/>
    </xf>
    <xf numFmtId="0" fontId="0" fillId="0" borderId="0" xfId="0" applyBorder="1" applyAlignment="1">
      <alignment horizontal="center"/>
    </xf>
    <xf numFmtId="165" fontId="0" fillId="0" borderId="0" xfId="0" applyNumberForma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8" xfId="0" applyBorder="1" applyAlignment="1">
      <alignment horizontal="center"/>
    </xf>
    <xf numFmtId="0" fontId="0" fillId="0" borderId="19" xfId="0" applyBorder="1" applyAlignment="1">
      <alignment horizontal="centerContinuous"/>
    </xf>
    <xf numFmtId="0" fontId="0" fillId="0" borderId="20" xfId="0" applyBorder="1" applyAlignment="1">
      <alignment horizontal="centerContinuous"/>
    </xf>
    <xf numFmtId="0" fontId="0" fillId="0" borderId="21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2" xfId="0" applyFont="1" applyBorder="1" applyAlignment="1">
      <alignment/>
    </xf>
    <xf numFmtId="0" fontId="1" fillId="0" borderId="0" xfId="0" applyFont="1" applyBorder="1" applyAlignment="1">
      <alignment horizontal="centerContinuous"/>
    </xf>
    <xf numFmtId="0" fontId="11" fillId="0" borderId="0" xfId="0" applyFont="1" applyBorder="1" applyAlignment="1">
      <alignment horizontal="centerContinuous"/>
    </xf>
    <xf numFmtId="165" fontId="0" fillId="2" borderId="24" xfId="0" applyNumberFormat="1" applyFill="1" applyBorder="1" applyAlignment="1">
      <alignment horizontal="center"/>
    </xf>
    <xf numFmtId="165" fontId="0" fillId="2" borderId="13" xfId="0" applyNumberFormat="1" applyFill="1" applyBorder="1" applyAlignment="1">
      <alignment horizontal="center"/>
    </xf>
    <xf numFmtId="165" fontId="0" fillId="2" borderId="25" xfId="0" applyNumberFormat="1" applyFill="1" applyBorder="1" applyAlignment="1">
      <alignment horizontal="center"/>
    </xf>
    <xf numFmtId="165" fontId="0" fillId="2" borderId="26" xfId="0" applyNumberFormat="1" applyFill="1" applyBorder="1" applyAlignment="1">
      <alignment horizontal="center"/>
    </xf>
    <xf numFmtId="166" fontId="0" fillId="2" borderId="14" xfId="0" applyNumberFormat="1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165" fontId="0" fillId="2" borderId="6" xfId="0" applyNumberFormat="1" applyFill="1" applyBorder="1" applyAlignment="1">
      <alignment horizontal="center"/>
    </xf>
    <xf numFmtId="165" fontId="0" fillId="2" borderId="1" xfId="0" applyNumberFormat="1" applyFill="1" applyBorder="1" applyAlignment="1">
      <alignment horizontal="center"/>
    </xf>
    <xf numFmtId="165" fontId="0" fillId="2" borderId="9" xfId="0" applyNumberFormat="1" applyFill="1" applyBorder="1" applyAlignment="1">
      <alignment horizontal="center"/>
    </xf>
    <xf numFmtId="165" fontId="0" fillId="2" borderId="11" xfId="0" applyNumberFormat="1" applyFill="1" applyBorder="1" applyAlignment="1">
      <alignment horizontal="center"/>
    </xf>
    <xf numFmtId="165" fontId="0" fillId="2" borderId="20" xfId="0" applyNumberFormat="1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165" fontId="0" fillId="2" borderId="7" xfId="0" applyNumberFormat="1" applyFill="1" applyBorder="1" applyAlignment="1">
      <alignment horizontal="center"/>
    </xf>
    <xf numFmtId="165" fontId="0" fillId="2" borderId="3" xfId="0" applyNumberFormat="1" applyFill="1" applyBorder="1" applyAlignment="1">
      <alignment horizontal="center"/>
    </xf>
    <xf numFmtId="165" fontId="0" fillId="2" borderId="4" xfId="0" applyNumberFormat="1" applyFill="1" applyBorder="1" applyAlignment="1">
      <alignment horizontal="center"/>
    </xf>
    <xf numFmtId="165" fontId="0" fillId="2" borderId="12" xfId="0" applyNumberFormat="1" applyFill="1" applyBorder="1" applyAlignment="1">
      <alignment horizontal="center"/>
    </xf>
    <xf numFmtId="165" fontId="0" fillId="2" borderId="21" xfId="0" applyNumberFormat="1" applyFill="1" applyBorder="1" applyAlignment="1">
      <alignment horizontal="center"/>
    </xf>
    <xf numFmtId="0" fontId="0" fillId="2" borderId="27" xfId="0" applyFill="1" applyBorder="1" applyAlignment="1">
      <alignment/>
    </xf>
    <xf numFmtId="0" fontId="0" fillId="2" borderId="27" xfId="0" applyFill="1" applyBorder="1" applyAlignment="1">
      <alignment/>
    </xf>
    <xf numFmtId="0" fontId="0" fillId="2" borderId="28" xfId="0" applyFill="1" applyBorder="1" applyAlignment="1">
      <alignment/>
    </xf>
    <xf numFmtId="0" fontId="0" fillId="2" borderId="29" xfId="0" applyFill="1" applyBorder="1" applyAlignment="1">
      <alignment/>
    </xf>
    <xf numFmtId="0" fontId="0" fillId="2" borderId="29" xfId="0" applyFill="1" applyBorder="1" applyAlignment="1">
      <alignment/>
    </xf>
    <xf numFmtId="0" fontId="0" fillId="2" borderId="30" xfId="0" applyFill="1" applyBorder="1" applyAlignment="1">
      <alignment/>
    </xf>
    <xf numFmtId="0" fontId="0" fillId="2" borderId="31" xfId="0" applyFill="1" applyBorder="1" applyAlignment="1">
      <alignment/>
    </xf>
    <xf numFmtId="0" fontId="0" fillId="2" borderId="32" xfId="0" applyFill="1" applyBorder="1" applyAlignment="1">
      <alignment/>
    </xf>
    <xf numFmtId="0" fontId="0" fillId="2" borderId="33" xfId="0" applyFill="1" applyBorder="1" applyAlignment="1">
      <alignment/>
    </xf>
    <xf numFmtId="0" fontId="0" fillId="2" borderId="34" xfId="0" applyFill="1" applyBorder="1" applyAlignment="1">
      <alignment/>
    </xf>
    <xf numFmtId="0" fontId="0" fillId="2" borderId="34" xfId="0" applyFill="1" applyBorder="1" applyAlignment="1">
      <alignment/>
    </xf>
    <xf numFmtId="0" fontId="0" fillId="2" borderId="35" xfId="0" applyFill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7" xfId="0" applyFill="1" applyBorder="1" applyAlignment="1">
      <alignment horizontal="centerContinuous"/>
    </xf>
    <xf numFmtId="0" fontId="0" fillId="0" borderId="15" xfId="0" applyFill="1" applyBorder="1" applyAlignment="1">
      <alignment horizontal="center"/>
    </xf>
    <xf numFmtId="0" fontId="0" fillId="0" borderId="38" xfId="0" applyFill="1" applyBorder="1" applyAlignment="1">
      <alignment horizontal="center"/>
    </xf>
    <xf numFmtId="165" fontId="0" fillId="2" borderId="39" xfId="0" applyNumberFormat="1" applyFill="1" applyBorder="1" applyAlignment="1">
      <alignment horizontal="center"/>
    </xf>
    <xf numFmtId="165" fontId="0" fillId="2" borderId="40" xfId="0" applyNumberFormat="1" applyFill="1" applyBorder="1" applyAlignment="1">
      <alignment horizontal="center"/>
    </xf>
    <xf numFmtId="165" fontId="0" fillId="2" borderId="41" xfId="0" applyNumberFormat="1" applyFill="1" applyBorder="1" applyAlignment="1">
      <alignment horizontal="center"/>
    </xf>
    <xf numFmtId="165" fontId="0" fillId="2" borderId="42" xfId="0" applyNumberFormat="1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165" fontId="0" fillId="2" borderId="2" xfId="0" applyNumberFormat="1" applyFill="1" applyBorder="1" applyAlignment="1">
      <alignment horizontal="center"/>
    </xf>
    <xf numFmtId="165" fontId="0" fillId="2" borderId="8" xfId="0" applyNumberFormat="1" applyFill="1" applyBorder="1" applyAlignment="1">
      <alignment horizontal="center"/>
    </xf>
    <xf numFmtId="165" fontId="0" fillId="2" borderId="10" xfId="0" applyNumberFormat="1" applyFill="1" applyBorder="1" applyAlignment="1">
      <alignment horizontal="center"/>
    </xf>
    <xf numFmtId="165" fontId="0" fillId="2" borderId="19" xfId="0" applyNumberFormat="1" applyFill="1" applyBorder="1" applyAlignment="1">
      <alignment horizontal="center"/>
    </xf>
    <xf numFmtId="166" fontId="0" fillId="2" borderId="8" xfId="0" applyNumberFormat="1" applyFill="1" applyBorder="1" applyAlignment="1">
      <alignment horizontal="center"/>
    </xf>
    <xf numFmtId="166" fontId="0" fillId="2" borderId="43" xfId="0" applyNumberFormat="1" applyFill="1" applyBorder="1" applyAlignment="1">
      <alignment horizontal="center"/>
    </xf>
    <xf numFmtId="165" fontId="0" fillId="2" borderId="44" xfId="0" applyNumberFormat="1" applyFill="1" applyBorder="1" applyAlignment="1">
      <alignment horizontal="center"/>
    </xf>
    <xf numFmtId="165" fontId="0" fillId="2" borderId="45" xfId="0" applyNumberFormat="1" applyFill="1" applyBorder="1" applyAlignment="1">
      <alignment horizontal="center"/>
    </xf>
    <xf numFmtId="165" fontId="0" fillId="2" borderId="46" xfId="0" applyNumberFormat="1" applyFill="1" applyBorder="1" applyAlignment="1">
      <alignment horizontal="center"/>
    </xf>
    <xf numFmtId="165" fontId="0" fillId="2" borderId="31" xfId="0" applyNumberFormat="1" applyFill="1" applyBorder="1" applyAlignment="1">
      <alignment horizontal="center"/>
    </xf>
    <xf numFmtId="165" fontId="0" fillId="2" borderId="33" xfId="0" applyNumberForma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41" xfId="0" applyBorder="1" applyAlignment="1">
      <alignment/>
    </xf>
    <xf numFmtId="0" fontId="0" fillId="0" borderId="25" xfId="0" applyBorder="1" applyAlignment="1">
      <alignment/>
    </xf>
    <xf numFmtId="0" fontId="0" fillId="0" borderId="22" xfId="0" applyBorder="1" applyAlignment="1">
      <alignment textRotation="90"/>
    </xf>
    <xf numFmtId="0" fontId="0" fillId="0" borderId="23" xfId="0" applyBorder="1" applyAlignment="1">
      <alignment textRotation="90"/>
    </xf>
    <xf numFmtId="0" fontId="0" fillId="0" borderId="47" xfId="0" applyBorder="1" applyAlignment="1">
      <alignment/>
    </xf>
    <xf numFmtId="0" fontId="0" fillId="0" borderId="31" xfId="0" applyBorder="1" applyAlignment="1">
      <alignment/>
    </xf>
    <xf numFmtId="0" fontId="0" fillId="0" borderId="48" xfId="0" applyBorder="1" applyAlignment="1">
      <alignment/>
    </xf>
    <xf numFmtId="0" fontId="0" fillId="0" borderId="33" xfId="0" applyBorder="1" applyAlignment="1">
      <alignment/>
    </xf>
    <xf numFmtId="0" fontId="0" fillId="0" borderId="49" xfId="0" applyBorder="1" applyAlignment="1">
      <alignment/>
    </xf>
    <xf numFmtId="165" fontId="0" fillId="2" borderId="50" xfId="0" applyNumberFormat="1" applyFill="1" applyBorder="1" applyAlignment="1">
      <alignment horizontal="center"/>
    </xf>
    <xf numFmtId="0" fontId="0" fillId="0" borderId="8" xfId="0" applyNumberFormat="1" applyBorder="1" applyAlignment="1">
      <alignment horizontal="center"/>
    </xf>
    <xf numFmtId="0" fontId="0" fillId="0" borderId="6" xfId="0" applyFont="1" applyBorder="1" applyAlignment="1">
      <alignment horizontal="center"/>
    </xf>
    <xf numFmtId="1" fontId="0" fillId="0" borderId="9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0" fontId="0" fillId="2" borderId="47" xfId="0" applyFill="1" applyBorder="1" applyAlignment="1">
      <alignment horizontal="center"/>
    </xf>
    <xf numFmtId="0" fontId="0" fillId="2" borderId="31" xfId="0" applyFill="1" applyBorder="1" applyAlignment="1">
      <alignment horizontal="center"/>
    </xf>
    <xf numFmtId="0" fontId="0" fillId="2" borderId="48" xfId="0" applyFill="1" applyBorder="1" applyAlignment="1">
      <alignment horizontal="center"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165" fontId="0" fillId="2" borderId="51" xfId="0" applyNumberFormat="1" applyFill="1" applyBorder="1" applyAlignment="1">
      <alignment horizontal="center"/>
    </xf>
    <xf numFmtId="165" fontId="0" fillId="2" borderId="32" xfId="0" applyNumberFormat="1" applyFill="1" applyBorder="1" applyAlignment="1">
      <alignment horizontal="center"/>
    </xf>
    <xf numFmtId="165" fontId="0" fillId="2" borderId="52" xfId="0" applyNumberFormat="1" applyFill="1" applyBorder="1" applyAlignment="1">
      <alignment horizontal="center"/>
    </xf>
    <xf numFmtId="165" fontId="0" fillId="2" borderId="47" xfId="0" applyNumberFormat="1" applyFill="1" applyBorder="1" applyAlignment="1">
      <alignment horizontal="center"/>
    </xf>
    <xf numFmtId="165" fontId="0" fillId="2" borderId="48" xfId="0" applyNumberFormat="1" applyFill="1" applyBorder="1" applyAlignment="1">
      <alignment horizontal="center"/>
    </xf>
    <xf numFmtId="0" fontId="0" fillId="0" borderId="42" xfId="0" applyBorder="1" applyAlignment="1">
      <alignment/>
    </xf>
    <xf numFmtId="165" fontId="0" fillId="2" borderId="15" xfId="0" applyNumberFormat="1" applyFill="1" applyBorder="1" applyAlignment="1">
      <alignment horizontal="center"/>
    </xf>
    <xf numFmtId="0" fontId="0" fillId="0" borderId="53" xfId="0" applyBorder="1" applyAlignment="1">
      <alignment horizontal="center"/>
    </xf>
    <xf numFmtId="165" fontId="0" fillId="2" borderId="54" xfId="0" applyNumberFormat="1" applyFill="1" applyBorder="1" applyAlignment="1">
      <alignment horizontal="center"/>
    </xf>
    <xf numFmtId="165" fontId="0" fillId="2" borderId="27" xfId="0" applyNumberFormat="1" applyFill="1" applyBorder="1" applyAlignment="1">
      <alignment horizontal="center"/>
    </xf>
    <xf numFmtId="165" fontId="0" fillId="2" borderId="55" xfId="0" applyNumberFormat="1" applyFill="1" applyBorder="1" applyAlignment="1">
      <alignment horizontal="center"/>
    </xf>
    <xf numFmtId="166" fontId="0" fillId="2" borderId="51" xfId="0" applyNumberFormat="1" applyFill="1" applyBorder="1" applyAlignment="1">
      <alignment horizontal="center"/>
    </xf>
    <xf numFmtId="166" fontId="0" fillId="2" borderId="32" xfId="0" applyNumberFormat="1" applyFill="1" applyBorder="1" applyAlignment="1">
      <alignment horizontal="center"/>
    </xf>
    <xf numFmtId="0" fontId="0" fillId="0" borderId="41" xfId="0" applyBorder="1" applyAlignment="1">
      <alignment horizontal="center"/>
    </xf>
    <xf numFmtId="165" fontId="0" fillId="0" borderId="5" xfId="0" applyNumberFormat="1" applyBorder="1" applyAlignment="1">
      <alignment horizontal="center"/>
    </xf>
    <xf numFmtId="165" fontId="0" fillId="0" borderId="2" xfId="0" applyNumberFormat="1" applyBorder="1" applyAlignment="1">
      <alignment horizontal="center"/>
    </xf>
    <xf numFmtId="165" fontId="0" fillId="0" borderId="8" xfId="0" applyNumberFormat="1" applyBorder="1" applyAlignment="1">
      <alignment horizontal="center"/>
    </xf>
    <xf numFmtId="165" fontId="0" fillId="0" borderId="6" xfId="0" applyNumberFormat="1" applyBorder="1" applyAlignment="1">
      <alignment horizontal="center"/>
    </xf>
    <xf numFmtId="165" fontId="0" fillId="0" borderId="9" xfId="0" applyNumberForma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23" xfId="0" applyFill="1" applyBorder="1" applyAlignment="1">
      <alignment horizontal="center" textRotation="90"/>
    </xf>
    <xf numFmtId="0" fontId="0" fillId="0" borderId="36" xfId="0" applyFill="1" applyBorder="1" applyAlignment="1">
      <alignment horizontal="center" textRotation="90"/>
    </xf>
    <xf numFmtId="0" fontId="0" fillId="0" borderId="30" xfId="0" applyFill="1" applyBorder="1" applyAlignment="1">
      <alignment horizontal="center" textRotation="90"/>
    </xf>
    <xf numFmtId="0" fontId="0" fillId="0" borderId="32" xfId="0" applyFill="1" applyBorder="1" applyAlignment="1">
      <alignment horizontal="center" textRotation="90"/>
    </xf>
    <xf numFmtId="0" fontId="0" fillId="0" borderId="35" xfId="0" applyFill="1" applyBorder="1" applyAlignment="1">
      <alignment horizontal="center" textRotation="90"/>
    </xf>
    <xf numFmtId="0" fontId="1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32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chartsheet" Target="chartsheets/sheet8.xml" /><Relationship Id="rId9" Type="http://schemas.openxmlformats.org/officeDocument/2006/relationships/worksheet" Target="worksheets/sheet1.xml" /><Relationship Id="rId10" Type="http://schemas.openxmlformats.org/officeDocument/2006/relationships/worksheet" Target="worksheets/sheet2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Maximum &amp; minimum temperatures.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Data1!$D$8</c:f>
              <c:strCache>
                <c:ptCount val="1"/>
                <c:pt idx="0">
                  <c:v>Max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Data1!$D$9:$D$39</c:f>
              <c:numCache>
                <c:ptCount val="31"/>
                <c:pt idx="0">
                  <c:v>10</c:v>
                </c:pt>
                <c:pt idx="1">
                  <c:v>7.9</c:v>
                </c:pt>
                <c:pt idx="2">
                  <c:v>3</c:v>
                </c:pt>
                <c:pt idx="3">
                  <c:v>2.1</c:v>
                </c:pt>
                <c:pt idx="4">
                  <c:v>0.2</c:v>
                </c:pt>
                <c:pt idx="5">
                  <c:v>1.5</c:v>
                </c:pt>
                <c:pt idx="6">
                  <c:v>-0.2</c:v>
                </c:pt>
                <c:pt idx="7">
                  <c:v>1.3</c:v>
                </c:pt>
                <c:pt idx="8">
                  <c:v>2.9</c:v>
                </c:pt>
                <c:pt idx="9">
                  <c:v>4</c:v>
                </c:pt>
                <c:pt idx="10">
                  <c:v>0.3</c:v>
                </c:pt>
                <c:pt idx="11">
                  <c:v>8.4</c:v>
                </c:pt>
                <c:pt idx="12">
                  <c:v>9.9</c:v>
                </c:pt>
                <c:pt idx="13">
                  <c:v>9.7</c:v>
                </c:pt>
                <c:pt idx="14">
                  <c:v>9.7</c:v>
                </c:pt>
                <c:pt idx="15">
                  <c:v>9.2</c:v>
                </c:pt>
                <c:pt idx="16">
                  <c:v>9.2</c:v>
                </c:pt>
                <c:pt idx="17">
                  <c:v>7.5</c:v>
                </c:pt>
                <c:pt idx="18">
                  <c:v>8.3</c:v>
                </c:pt>
                <c:pt idx="19">
                  <c:v>10.7</c:v>
                </c:pt>
                <c:pt idx="20">
                  <c:v>8.3</c:v>
                </c:pt>
                <c:pt idx="21">
                  <c:v>7.4</c:v>
                </c:pt>
                <c:pt idx="22">
                  <c:v>7</c:v>
                </c:pt>
                <c:pt idx="23">
                  <c:v>9.8</c:v>
                </c:pt>
                <c:pt idx="24">
                  <c:v>10.2</c:v>
                </c:pt>
                <c:pt idx="25">
                  <c:v>13.1</c:v>
                </c:pt>
                <c:pt idx="26">
                  <c:v>12.4</c:v>
                </c:pt>
                <c:pt idx="27">
                  <c:v>6.8</c:v>
                </c:pt>
                <c:pt idx="28">
                  <c:v>5.5</c:v>
                </c:pt>
                <c:pt idx="29">
                  <c:v>2.8</c:v>
                </c:pt>
                <c:pt idx="30">
                  <c:v>3.9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Data1!$E$8</c:f>
              <c:strCache>
                <c:ptCount val="1"/>
                <c:pt idx="0">
                  <c:v>Min</c:v>
                </c:pt>
              </c:strCache>
            </c:strRef>
          </c:tx>
          <c:spPr>
            <a:ln w="25400">
              <a:solidFill>
                <a:srgbClr val="3333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Data1!$E$9:$E$39</c:f>
              <c:numCache>
                <c:ptCount val="31"/>
                <c:pt idx="0">
                  <c:v>2.4</c:v>
                </c:pt>
                <c:pt idx="1">
                  <c:v>6.3</c:v>
                </c:pt>
                <c:pt idx="2">
                  <c:v>1.3</c:v>
                </c:pt>
                <c:pt idx="3">
                  <c:v>-3.4</c:v>
                </c:pt>
                <c:pt idx="4">
                  <c:v>-5</c:v>
                </c:pt>
                <c:pt idx="5">
                  <c:v>-5</c:v>
                </c:pt>
                <c:pt idx="6">
                  <c:v>-4</c:v>
                </c:pt>
                <c:pt idx="7">
                  <c:v>-7.4</c:v>
                </c:pt>
                <c:pt idx="8">
                  <c:v>-2</c:v>
                </c:pt>
                <c:pt idx="9">
                  <c:v>0.4</c:v>
                </c:pt>
                <c:pt idx="10">
                  <c:v>-1</c:v>
                </c:pt>
                <c:pt idx="11">
                  <c:v>-3.9</c:v>
                </c:pt>
                <c:pt idx="12">
                  <c:v>-0.8</c:v>
                </c:pt>
                <c:pt idx="13">
                  <c:v>8.2</c:v>
                </c:pt>
                <c:pt idx="14">
                  <c:v>7.9</c:v>
                </c:pt>
                <c:pt idx="15">
                  <c:v>4.1</c:v>
                </c:pt>
                <c:pt idx="16">
                  <c:v>4.7</c:v>
                </c:pt>
                <c:pt idx="17">
                  <c:v>2</c:v>
                </c:pt>
                <c:pt idx="18">
                  <c:v>4.5</c:v>
                </c:pt>
                <c:pt idx="19">
                  <c:v>4.2</c:v>
                </c:pt>
                <c:pt idx="20">
                  <c:v>6</c:v>
                </c:pt>
                <c:pt idx="21">
                  <c:v>6</c:v>
                </c:pt>
                <c:pt idx="22">
                  <c:v>2.7</c:v>
                </c:pt>
                <c:pt idx="23">
                  <c:v>0</c:v>
                </c:pt>
                <c:pt idx="24">
                  <c:v>4.7</c:v>
                </c:pt>
                <c:pt idx="25">
                  <c:v>4.6</c:v>
                </c:pt>
                <c:pt idx="26">
                  <c:v>8.1</c:v>
                </c:pt>
                <c:pt idx="27">
                  <c:v>4.5</c:v>
                </c:pt>
                <c:pt idx="28">
                  <c:v>2.9</c:v>
                </c:pt>
                <c:pt idx="29">
                  <c:v>1.2</c:v>
                </c:pt>
                <c:pt idx="30">
                  <c:v>-3.4</c:v>
                </c:pt>
              </c:numCache>
            </c:numRef>
          </c:val>
          <c:smooth val="0"/>
        </c:ser>
        <c:marker val="1"/>
        <c:axId val="22073141"/>
        <c:axId val="64440542"/>
      </c:lineChart>
      <c:catAx>
        <c:axId val="220731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4440542"/>
        <c:crosses val="autoZero"/>
        <c:auto val="1"/>
        <c:lblOffset val="100"/>
        <c:noMultiLvlLbl val="0"/>
      </c:catAx>
      <c:valAx>
        <c:axId val="644405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_ ;[Red]\-0\ " sourceLinked="0"/>
        <c:majorTickMark val="out"/>
        <c:minorTickMark val="none"/>
        <c:tickLblPos val="nextTo"/>
        <c:crossAx val="2207314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Data1!$S$6</c:f>
              <c:strCache>
                <c:ptCount val="1"/>
                <c:pt idx="0">
                  <c:v>Rain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Data1!$S$9:$S$39</c:f>
              <c:numCache>
                <c:ptCount val="31"/>
                <c:pt idx="0">
                  <c:v>0.6</c:v>
                </c:pt>
                <c:pt idx="1">
                  <c:v>10.6</c:v>
                </c:pt>
                <c:pt idx="2">
                  <c:v>0.4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0.6</c:v>
                </c:pt>
                <c:pt idx="8">
                  <c:v>0</c:v>
                </c:pt>
                <c:pt idx="9">
                  <c:v>0.1</c:v>
                </c:pt>
                <c:pt idx="10">
                  <c:v>0</c:v>
                </c:pt>
                <c:pt idx="11">
                  <c:v>0.7</c:v>
                </c:pt>
                <c:pt idx="12">
                  <c:v>0.5</c:v>
                </c:pt>
                <c:pt idx="13">
                  <c:v>0.2</c:v>
                </c:pt>
                <c:pt idx="14">
                  <c:v>0</c:v>
                </c:pt>
                <c:pt idx="15">
                  <c:v>0.3</c:v>
                </c:pt>
                <c:pt idx="16">
                  <c:v>1.3</c:v>
                </c:pt>
                <c:pt idx="17">
                  <c:v>13.3</c:v>
                </c:pt>
                <c:pt idx="18">
                  <c:v>1.3</c:v>
                </c:pt>
                <c:pt idx="19">
                  <c:v>3.9</c:v>
                </c:pt>
                <c:pt idx="20">
                  <c:v>3.1</c:v>
                </c:pt>
                <c:pt idx="21">
                  <c:v>0.4</c:v>
                </c:pt>
                <c:pt idx="22">
                  <c:v>0</c:v>
                </c:pt>
                <c:pt idx="23">
                  <c:v>0.4</c:v>
                </c:pt>
                <c:pt idx="24">
                  <c:v>0</c:v>
                </c:pt>
                <c:pt idx="25">
                  <c:v>0</c:v>
                </c:pt>
                <c:pt idx="26">
                  <c:v>2.1</c:v>
                </c:pt>
                <c:pt idx="27">
                  <c:v>3.3</c:v>
                </c:pt>
                <c:pt idx="28">
                  <c:v>0.2</c:v>
                </c:pt>
                <c:pt idx="29">
                  <c:v>0</c:v>
                </c:pt>
                <c:pt idx="30">
                  <c:v>2</c:v>
                </c:pt>
              </c:numCache>
            </c:numRef>
          </c:val>
        </c:ser>
        <c:axId val="43093967"/>
        <c:axId val="52301384"/>
      </c:barChart>
      <c:catAx>
        <c:axId val="430939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2301384"/>
        <c:crosses val="autoZero"/>
        <c:auto val="1"/>
        <c:lblOffset val="100"/>
        <c:noMultiLvlLbl val="0"/>
      </c:catAx>
      <c:valAx>
        <c:axId val="523013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mm of rain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crossAx val="4309396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Data1!$R$6</c:f>
              <c:strCache>
                <c:ptCount val="1"/>
                <c:pt idx="0">
                  <c:v>Sun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Data1!$R$9:$R$39</c:f>
              <c:numCache>
                <c:ptCount val="31"/>
              </c:numCache>
            </c:numRef>
          </c:val>
        </c:ser>
        <c:axId val="950409"/>
        <c:axId val="8553682"/>
      </c:barChart>
      <c:catAx>
        <c:axId val="9504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8553682"/>
        <c:crosses val="autoZero"/>
        <c:auto val="1"/>
        <c:lblOffset val="100"/>
        <c:noMultiLvlLbl val="0"/>
      </c:catAx>
      <c:valAx>
        <c:axId val="85536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hrs sun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crossAx val="95040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Grass and slab minima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Data1!$I$8</c:f>
              <c:strCache>
                <c:ptCount val="1"/>
                <c:pt idx="0">
                  <c:v>Grass</c:v>
                </c:pt>
              </c:strCache>
            </c:strRef>
          </c:tx>
          <c:spPr>
            <a:ln w="25400">
              <a:solidFill>
                <a:srgbClr val="33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Data1!$I$9:$I$39</c:f>
              <c:numCache>
                <c:ptCount val="31"/>
                <c:pt idx="0">
                  <c:v>2.3</c:v>
                </c:pt>
                <c:pt idx="1">
                  <c:v>3.7</c:v>
                </c:pt>
                <c:pt idx="2">
                  <c:v>0.6</c:v>
                </c:pt>
                <c:pt idx="3">
                  <c:v>-7</c:v>
                </c:pt>
                <c:pt idx="4">
                  <c:v>-7.1</c:v>
                </c:pt>
                <c:pt idx="5">
                  <c:v>-7.9</c:v>
                </c:pt>
                <c:pt idx="6">
                  <c:v>-8.4</c:v>
                </c:pt>
                <c:pt idx="7">
                  <c:v>-8.9</c:v>
                </c:pt>
                <c:pt idx="8">
                  <c:v>-3</c:v>
                </c:pt>
                <c:pt idx="9">
                  <c:v>-2.2</c:v>
                </c:pt>
                <c:pt idx="10">
                  <c:v>-2.9</c:v>
                </c:pt>
                <c:pt idx="11">
                  <c:v>-5.5</c:v>
                </c:pt>
                <c:pt idx="12">
                  <c:v>0.1</c:v>
                </c:pt>
                <c:pt idx="13">
                  <c:v>5.6</c:v>
                </c:pt>
                <c:pt idx="14">
                  <c:v>4.7</c:v>
                </c:pt>
                <c:pt idx="15">
                  <c:v>0</c:v>
                </c:pt>
                <c:pt idx="16">
                  <c:v>2.5</c:v>
                </c:pt>
                <c:pt idx="17">
                  <c:v>-1</c:v>
                </c:pt>
                <c:pt idx="18">
                  <c:v>3.9</c:v>
                </c:pt>
                <c:pt idx="19">
                  <c:v>0</c:v>
                </c:pt>
                <c:pt idx="20">
                  <c:v>1</c:v>
                </c:pt>
                <c:pt idx="21">
                  <c:v>2.3</c:v>
                </c:pt>
                <c:pt idx="22">
                  <c:v>-0.5</c:v>
                </c:pt>
                <c:pt idx="23">
                  <c:v>-4.3</c:v>
                </c:pt>
                <c:pt idx="24">
                  <c:v>4.3</c:v>
                </c:pt>
                <c:pt idx="25">
                  <c:v>1.1</c:v>
                </c:pt>
                <c:pt idx="26">
                  <c:v>4.8</c:v>
                </c:pt>
                <c:pt idx="27">
                  <c:v>1.6</c:v>
                </c:pt>
                <c:pt idx="28">
                  <c:v>0.8</c:v>
                </c:pt>
                <c:pt idx="29">
                  <c:v>-1.2</c:v>
                </c:pt>
                <c:pt idx="30">
                  <c:v>-6.4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Data1!$J$8</c:f>
              <c:strCache>
                <c:ptCount val="1"/>
                <c:pt idx="0">
                  <c:v>Conc</c:v>
                </c:pt>
              </c:strCache>
            </c:strRef>
          </c:tx>
          <c:spPr>
            <a:ln w="25400">
              <a:solidFill>
                <a:srgbClr val="66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Data1!$J$9:$J$39</c:f>
              <c:numCache>
                <c:ptCount val="31"/>
              </c:numCache>
            </c:numRef>
          </c:val>
          <c:smooth val="0"/>
        </c:ser>
        <c:marker val="1"/>
        <c:axId val="9874275"/>
        <c:axId val="21759612"/>
      </c:lineChart>
      <c:catAx>
        <c:axId val="98742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1759612"/>
        <c:crosses val="autoZero"/>
        <c:auto val="1"/>
        <c:lblOffset val="100"/>
        <c:noMultiLvlLbl val="0"/>
      </c:catAx>
      <c:valAx>
        <c:axId val="217596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_ ;[Red]\-0\ " sourceLinked="0"/>
        <c:majorTickMark val="out"/>
        <c:minorTickMark val="none"/>
        <c:tickLblPos val="nextTo"/>
        <c:crossAx val="987427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10cm and 20cm soil.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Data1!$K$8</c:f>
              <c:strCache>
                <c:ptCount val="1"/>
                <c:pt idx="0">
                  <c:v>10cm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Data1!$K$9:$K$39</c:f>
              <c:numCache>
                <c:ptCount val="31"/>
              </c:numCache>
            </c:numRef>
          </c:val>
          <c:smooth val="0"/>
        </c:ser>
        <c:ser>
          <c:idx val="1"/>
          <c:order val="1"/>
          <c:tx>
            <c:strRef>
              <c:f>Data1!$L$8</c:f>
              <c:strCache>
                <c:ptCount val="1"/>
                <c:pt idx="0">
                  <c:v>20cm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Data1!$L$9:$L$39</c:f>
              <c:numCache>
                <c:ptCount val="31"/>
              </c:numCache>
            </c:numRef>
          </c:val>
          <c:smooth val="0"/>
        </c:ser>
        <c:marker val="1"/>
        <c:axId val="61618781"/>
        <c:axId val="17698118"/>
      </c:lineChart>
      <c:catAx>
        <c:axId val="616187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7698118"/>
        <c:crosses val="autoZero"/>
        <c:auto val="1"/>
        <c:lblOffset val="100"/>
        <c:noMultiLvlLbl val="0"/>
      </c:catAx>
      <c:valAx>
        <c:axId val="176981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_ ;[Red]\-0\ " sourceLinked="0"/>
        <c:majorTickMark val="out"/>
        <c:minorTickMark val="none"/>
        <c:tickLblPos val="nextTo"/>
        <c:crossAx val="6161878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30cm and 100cm earth temperatures.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Data1!$M$8</c:f>
              <c:strCache>
                <c:ptCount val="1"/>
                <c:pt idx="0">
                  <c:v>30cm</c:v>
                </c:pt>
              </c:strCache>
            </c:strRef>
          </c:tx>
          <c:spPr>
            <a:ln w="25400">
              <a:solidFill>
                <a:srgbClr val="80206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Data1!$M$9:$M$39</c:f>
              <c:numCache>
                <c:ptCount val="31"/>
              </c:numCache>
            </c:numRef>
          </c:val>
          <c:smooth val="0"/>
        </c:ser>
        <c:ser>
          <c:idx val="1"/>
          <c:order val="1"/>
          <c:tx>
            <c:strRef>
              <c:f>Data1!$O$8</c:f>
              <c:strCache>
                <c:ptCount val="1"/>
                <c:pt idx="0">
                  <c:v>100cm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Data1!$O$9:$O$39</c:f>
              <c:numCache>
                <c:ptCount val="31"/>
              </c:numCache>
            </c:numRef>
          </c:val>
          <c:smooth val="0"/>
        </c:ser>
        <c:marker val="1"/>
        <c:axId val="25065335"/>
        <c:axId val="24261424"/>
      </c:lineChart>
      <c:catAx>
        <c:axId val="250653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4261424"/>
        <c:crosses val="autoZero"/>
        <c:auto val="1"/>
        <c:lblOffset val="100"/>
        <c:noMultiLvlLbl val="0"/>
      </c:catAx>
      <c:valAx>
        <c:axId val="242614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_ ;[Red]\-0\ " sourceLinked="0"/>
        <c:majorTickMark val="out"/>
        <c:minorTickMark val="none"/>
        <c:tickLblPos val="nextTo"/>
        <c:crossAx val="2506533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MSL Pressure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Data1!$V$7</c:f>
              <c:strCache>
                <c:ptCount val="1"/>
                <c:pt idx="0">
                  <c:v>MSL</c:v>
                </c:pt>
              </c:strCache>
            </c:strRef>
          </c:tx>
          <c:spPr>
            <a:solidFill>
              <a:srgbClr val="6666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Data1!$V$9:$V$39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axId val="17026225"/>
        <c:axId val="19018298"/>
      </c:barChart>
      <c:catAx>
        <c:axId val="170262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9018298"/>
        <c:crosses val="autoZero"/>
        <c:auto val="1"/>
        <c:lblOffset val="100"/>
        <c:noMultiLvlLbl val="0"/>
      </c:catAx>
      <c:valAx>
        <c:axId val="190182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crossAx val="1702622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Data1!$H$6:$H$7</c:f>
              <c:strCache>
                <c:ptCount val="1"/>
                <c:pt idx="0">
                  <c:v>Dew point</c:v>
                </c:pt>
              </c:strCache>
            </c:strRef>
          </c:tx>
          <c:spPr>
            <a:ln w="25400">
              <a:solidFill>
                <a:srgbClr val="33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Data1!$H$9:$H$39</c:f>
              <c:numCache>
                <c:ptCount val="31"/>
                <c:pt idx="0">
                  <c:v>7.272883567175688</c:v>
                </c:pt>
                <c:pt idx="1">
                  <c:v>6.07751680338416</c:v>
                </c:pt>
                <c:pt idx="2">
                  <c:v>1.1696258335037286</c:v>
                </c:pt>
                <c:pt idx="3">
                  <c:v>-0.8385601580367157</c:v>
                </c:pt>
                <c:pt idx="4">
                  <c:v>-5.663915340306832</c:v>
                </c:pt>
                <c:pt idx="5">
                  <c:v>-1.4665308201631695</c:v>
                </c:pt>
                <c:pt idx="6">
                  <c:v>-4.324562595169466</c:v>
                </c:pt>
                <c:pt idx="7">
                  <c:v>-2.286963797445853</c:v>
                </c:pt>
                <c:pt idx="8">
                  <c:v>-0.15935252810057043</c:v>
                </c:pt>
                <c:pt idx="9">
                  <c:v>0.1669857188580619</c:v>
                </c:pt>
                <c:pt idx="10">
                  <c:v>-1.173930797962083</c:v>
                </c:pt>
                <c:pt idx="11">
                  <c:v>-3.173974752976068</c:v>
                </c:pt>
                <c:pt idx="12">
                  <c:v>7.779660133574797</c:v>
                </c:pt>
                <c:pt idx="13">
                  <c:v>6.994961438931849</c:v>
                </c:pt>
                <c:pt idx="14">
                  <c:v>6.254693991313189</c:v>
                </c:pt>
                <c:pt idx="15">
                  <c:v>3.244545627588718</c:v>
                </c:pt>
                <c:pt idx="16">
                  <c:v>5.840373970191854</c:v>
                </c:pt>
                <c:pt idx="17">
                  <c:v>4.023367563257093</c:v>
                </c:pt>
                <c:pt idx="18">
                  <c:v>6.681920629071233</c:v>
                </c:pt>
                <c:pt idx="19">
                  <c:v>7.272883567175688</c:v>
                </c:pt>
                <c:pt idx="20">
                  <c:v>5.522839760845713</c:v>
                </c:pt>
                <c:pt idx="21">
                  <c:v>4.735182573045007</c:v>
                </c:pt>
                <c:pt idx="22">
                  <c:v>0.6792195545729821</c:v>
                </c:pt>
                <c:pt idx="23">
                  <c:v>2.9909493594870074</c:v>
                </c:pt>
                <c:pt idx="24">
                  <c:v>8.377383574099643</c:v>
                </c:pt>
                <c:pt idx="25">
                  <c:v>5.902107155704626</c:v>
                </c:pt>
                <c:pt idx="26">
                  <c:v>8.582456832042917</c:v>
                </c:pt>
                <c:pt idx="27">
                  <c:v>2.3278362428909016</c:v>
                </c:pt>
                <c:pt idx="28">
                  <c:v>0.1906773119179736</c:v>
                </c:pt>
                <c:pt idx="29">
                  <c:v>-1.0417769509276864</c:v>
                </c:pt>
                <c:pt idx="30">
                  <c:v>-4.338181308759743</c:v>
                </c:pt>
              </c:numCache>
            </c:numRef>
          </c:val>
          <c:smooth val="0"/>
        </c:ser>
        <c:marker val="1"/>
        <c:axId val="36946955"/>
        <c:axId val="64087140"/>
      </c:lineChart>
      <c:catAx>
        <c:axId val="369469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4087140"/>
        <c:crosses val="autoZero"/>
        <c:auto val="1"/>
        <c:lblOffset val="100"/>
        <c:noMultiLvlLbl val="0"/>
      </c:catAx>
      <c:valAx>
        <c:axId val="640871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_ ;[Red]\-0\ " sourceLinked="0"/>
        <c:majorTickMark val="out"/>
        <c:minorTickMark val="none"/>
        <c:tickLblPos val="nextTo"/>
        <c:crossAx val="3694695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0.84875</cdr:x>
      <cdr:y>0.03125</cdr:y>
    </cdr:from>
    <cdr:to>
      <cdr:x>0.936</cdr:x>
      <cdr:y>0.066</cdr:y>
    </cdr:to>
    <cdr:sp textlink="Data1!$R$4">
      <cdr:nvSpPr>
        <cdr:cNvPr id="1" name="TextBox 1"/>
        <cdr:cNvSpPr txBox="1">
          <a:spLocks noChangeArrowheads="1"/>
        </cdr:cNvSpPr>
      </cdr:nvSpPr>
      <cdr:spPr>
        <a:xfrm>
          <a:off x="11477625" y="219075"/>
          <a:ext cx="118110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3412dbe2-17f7-4cc2-8a66-4e30ce66fb03}" type="TxLink">
            <a:rPr lang="en-US" cap="none" sz="1000" b="1" i="0" u="none" baseline="0">
              <a:latin typeface="Arial"/>
              <a:ea typeface="Arial"/>
              <a:cs typeface="Arial"/>
            </a:rPr>
            <a:t>2003</a:t>
          </a:fld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7067550"/>
    <xdr:graphicFrame>
      <xdr:nvGraphicFramePr>
        <xdr:cNvPr id="1" name="Shape 1025"/>
        <xdr:cNvGraphicFramePr/>
      </xdr:nvGraphicFramePr>
      <xdr:xfrm>
        <a:off x="0" y="0"/>
        <a:ext cx="13525500" cy="706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0.807</cdr:x>
      <cdr:y>0.02775</cdr:y>
    </cdr:from>
    <cdr:to>
      <cdr:x>0.8965</cdr:x>
      <cdr:y>0.063</cdr:y>
    </cdr:to>
    <cdr:sp textlink="Data1!$R$4">
      <cdr:nvSpPr>
        <cdr:cNvPr id="1" name="TextBox 1"/>
        <cdr:cNvSpPr txBox="1">
          <a:spLocks noChangeArrowheads="1"/>
        </cdr:cNvSpPr>
      </cdr:nvSpPr>
      <cdr:spPr>
        <a:xfrm>
          <a:off x="10906125" y="190500"/>
          <a:ext cx="1209675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5813a089-4107-413a-934c-654559c45bfe}" type="TxLink">
            <a:rPr lang="en-US" cap="none" sz="1000" b="1" i="0" u="none" baseline="0">
              <a:latin typeface="Arial"/>
              <a:ea typeface="Arial"/>
              <a:cs typeface="Arial"/>
            </a:rPr>
            <a:t>2003</a:t>
          </a:fld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7067550"/>
    <xdr:graphicFrame>
      <xdr:nvGraphicFramePr>
        <xdr:cNvPr id="1" name="Shape 1025"/>
        <xdr:cNvGraphicFramePr/>
      </xdr:nvGraphicFramePr>
      <xdr:xfrm>
        <a:off x="0" y="0"/>
        <a:ext cx="13525500" cy="706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0.8225</cdr:x>
      <cdr:y>0.03475</cdr:y>
    </cdr:from>
    <cdr:to>
      <cdr:x>0.911</cdr:x>
      <cdr:y>0.07</cdr:y>
    </cdr:to>
    <cdr:sp textlink="Data1!$R$4">
      <cdr:nvSpPr>
        <cdr:cNvPr id="1" name="TextBox 1"/>
        <cdr:cNvSpPr txBox="1">
          <a:spLocks noChangeArrowheads="1"/>
        </cdr:cNvSpPr>
      </cdr:nvSpPr>
      <cdr:spPr>
        <a:xfrm>
          <a:off x="11115675" y="238125"/>
          <a:ext cx="120015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0e84fd52-e421-479e-8c3a-40425a48eed1}" type="TxLink">
            <a:rPr lang="en-US" cap="none" sz="1000" b="1" i="0" u="none" baseline="0">
              <a:latin typeface="Arial"/>
              <a:ea typeface="Arial"/>
              <a:cs typeface="Arial"/>
            </a:rPr>
            <a:t>2003</a:t>
          </a:fld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7067550"/>
    <xdr:graphicFrame>
      <xdr:nvGraphicFramePr>
        <xdr:cNvPr id="1" name="Shape 1025"/>
        <xdr:cNvGraphicFramePr/>
      </xdr:nvGraphicFramePr>
      <xdr:xfrm>
        <a:off x="0" y="0"/>
        <a:ext cx="13525500" cy="706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0.511</cdr:x>
      <cdr:y>0.51125</cdr:y>
    </cdr:from>
    <cdr:to>
      <cdr:x>0.5205</cdr:x>
      <cdr:y>0.55075</cdr:y>
    </cdr:to>
    <cdr:sp textlink="Data1!$R$9">
      <cdr:nvSpPr>
        <cdr:cNvPr id="1" name="TextBox 3"/>
        <cdr:cNvSpPr txBox="1">
          <a:spLocks noChangeArrowheads="1"/>
        </cdr:cNvSpPr>
      </cdr:nvSpPr>
      <cdr:spPr>
        <a:xfrm>
          <a:off x="6905625" y="3609975"/>
          <a:ext cx="123825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65fb4f9e-62f8-4c4c-8089-30545c87b7aa}" type="TxLink">
            <a:rPr lang="en-US" cap="none" u="none" baseline="0">
              <a:latin typeface="Arial"/>
              <a:ea typeface="Arial"/>
              <a:cs typeface="Arial"/>
            </a:rPr>
            <a:t/>
          </a:fld>
        </a:p>
      </cdr:txBody>
    </cdr:sp>
  </cdr:relSizeAnchor>
  <cdr:relSizeAnchor xmlns:cdr="http://schemas.openxmlformats.org/drawingml/2006/chartDrawing">
    <cdr:from>
      <cdr:x>0.7975</cdr:x>
      <cdr:y>0.0255</cdr:y>
    </cdr:from>
    <cdr:to>
      <cdr:x>0.8865</cdr:x>
      <cdr:y>0.0595</cdr:y>
    </cdr:to>
    <cdr:sp textlink="Data1!$R$4">
      <cdr:nvSpPr>
        <cdr:cNvPr id="2" name="TextBox 4"/>
        <cdr:cNvSpPr txBox="1">
          <a:spLocks noChangeArrowheads="1"/>
        </cdr:cNvSpPr>
      </cdr:nvSpPr>
      <cdr:spPr>
        <a:xfrm>
          <a:off x="10782300" y="171450"/>
          <a:ext cx="120015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b808f250-d522-4333-95bc-d78b1abd2029}" type="TxLink">
            <a:rPr lang="en-US" cap="none" sz="1000" b="1" i="0" u="none" baseline="0">
              <a:latin typeface="Arial"/>
              <a:ea typeface="Arial"/>
              <a:cs typeface="Arial"/>
            </a:rPr>
            <a:t>2003</a:t>
          </a:fld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7067550"/>
    <xdr:graphicFrame>
      <xdr:nvGraphicFramePr>
        <xdr:cNvPr id="1" name="Shape 1025"/>
        <xdr:cNvGraphicFramePr/>
      </xdr:nvGraphicFramePr>
      <xdr:xfrm>
        <a:off x="0" y="0"/>
        <a:ext cx="13525500" cy="706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7067550"/>
    <xdr:graphicFrame>
      <xdr:nvGraphicFramePr>
        <xdr:cNvPr id="1" name="Shape 1025"/>
        <xdr:cNvGraphicFramePr/>
      </xdr:nvGraphicFramePr>
      <xdr:xfrm>
        <a:off x="0" y="0"/>
        <a:ext cx="13525500" cy="706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0.84625</cdr:x>
      <cdr:y>0.0235</cdr:y>
    </cdr:from>
    <cdr:to>
      <cdr:x>0.934</cdr:x>
      <cdr:y>0.05725</cdr:y>
    </cdr:to>
    <cdr:sp textlink="Data1!$R$4">
      <cdr:nvSpPr>
        <cdr:cNvPr id="1" name="TextBox 1"/>
        <cdr:cNvSpPr txBox="1">
          <a:spLocks noChangeArrowheads="1"/>
        </cdr:cNvSpPr>
      </cdr:nvSpPr>
      <cdr:spPr>
        <a:xfrm>
          <a:off x="11439525" y="161925"/>
          <a:ext cx="119062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dcfee905-7f18-4702-8d41-eb122a6490cc}" type="TxLink">
            <a:rPr lang="en-US" cap="none" sz="1000" b="1" i="0" u="none" baseline="0">
              <a:latin typeface="Arial"/>
              <a:ea typeface="Arial"/>
              <a:cs typeface="Arial"/>
            </a:rPr>
            <a:t>2003</a:t>
          </a:fld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7067550"/>
    <xdr:graphicFrame>
      <xdr:nvGraphicFramePr>
        <xdr:cNvPr id="1" name="Shape 1025"/>
        <xdr:cNvGraphicFramePr/>
      </xdr:nvGraphicFramePr>
      <xdr:xfrm>
        <a:off x="0" y="0"/>
        <a:ext cx="13525500" cy="706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0.824</cdr:x>
      <cdr:y>0.0255</cdr:y>
    </cdr:from>
    <cdr:to>
      <cdr:x>0.91375</cdr:x>
      <cdr:y>0.0595</cdr:y>
    </cdr:to>
    <cdr:sp textlink="Data1!$R$4">
      <cdr:nvSpPr>
        <cdr:cNvPr id="1" name="TextBox 1"/>
        <cdr:cNvSpPr txBox="1">
          <a:spLocks noChangeArrowheads="1"/>
        </cdr:cNvSpPr>
      </cdr:nvSpPr>
      <cdr:spPr>
        <a:xfrm>
          <a:off x="11144250" y="171450"/>
          <a:ext cx="120967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4978ce4e-feca-4f15-aca7-e6fc3d60e3d3}" type="TxLink">
            <a:rPr lang="en-US" cap="none" sz="1000" b="1" i="0" u="none" baseline="0">
              <a:latin typeface="Arial"/>
              <a:ea typeface="Arial"/>
              <a:cs typeface="Arial"/>
            </a:rPr>
            <a:t>2003</a:t>
          </a:fld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7067550"/>
    <xdr:graphicFrame>
      <xdr:nvGraphicFramePr>
        <xdr:cNvPr id="1" name="Shape 1025"/>
        <xdr:cNvGraphicFramePr/>
      </xdr:nvGraphicFramePr>
      <xdr:xfrm>
        <a:off x="0" y="0"/>
        <a:ext cx="13525500" cy="706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0.81675</cdr:x>
      <cdr:y>0.02775</cdr:y>
    </cdr:from>
    <cdr:to>
      <cdr:x>0.90575</cdr:x>
      <cdr:y>0.063</cdr:y>
    </cdr:to>
    <cdr:sp textlink="Data1!$R$4">
      <cdr:nvSpPr>
        <cdr:cNvPr id="1" name="TextBox 2"/>
        <cdr:cNvSpPr txBox="1">
          <a:spLocks noChangeArrowheads="1"/>
        </cdr:cNvSpPr>
      </cdr:nvSpPr>
      <cdr:spPr>
        <a:xfrm>
          <a:off x="11039475" y="190500"/>
          <a:ext cx="120015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fa8caf11-e418-41a4-86f4-f6b3cb750b35}" type="TxLink">
            <a:rPr lang="en-US" cap="none" sz="1000" b="1" i="0" u="none" baseline="0">
              <a:latin typeface="Arial"/>
              <a:ea typeface="Arial"/>
              <a:cs typeface="Arial"/>
            </a:rPr>
            <a:t>2003</a:t>
          </a:fld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7067550"/>
    <xdr:graphicFrame>
      <xdr:nvGraphicFramePr>
        <xdr:cNvPr id="1" name="Shape 1025"/>
        <xdr:cNvGraphicFramePr/>
      </xdr:nvGraphicFramePr>
      <xdr:xfrm>
        <a:off x="0" y="0"/>
        <a:ext cx="13525500" cy="706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0.837</cdr:x>
      <cdr:y>0.03675</cdr:y>
    </cdr:from>
    <cdr:to>
      <cdr:x>0.92725</cdr:x>
      <cdr:y>0.07125</cdr:y>
    </cdr:to>
    <cdr:sp textlink="Data1!$R$4">
      <cdr:nvSpPr>
        <cdr:cNvPr id="1" name="TextBox 1"/>
        <cdr:cNvSpPr txBox="1">
          <a:spLocks noChangeArrowheads="1"/>
        </cdr:cNvSpPr>
      </cdr:nvSpPr>
      <cdr:spPr>
        <a:xfrm>
          <a:off x="11315700" y="257175"/>
          <a:ext cx="121920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71a21bc9-b4f8-4dcd-9b89-293331c413ec}" type="TxLink">
            <a:rPr lang="en-US" cap="none" sz="1000" b="1" i="0" u="none" baseline="0">
              <a:latin typeface="Arial"/>
              <a:ea typeface="Arial"/>
              <a:cs typeface="Arial"/>
            </a:rPr>
            <a:t>2003</a:t>
          </a:fld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64"/>
  <sheetViews>
    <sheetView tabSelected="1" zoomScale="80" zoomScaleNormal="80" workbookViewId="0" topLeftCell="A1">
      <pane ySplit="2340" topLeftCell="BM1" activePane="bottomLeft" state="split"/>
      <selection pane="topLeft" activeCell="Q9" sqref="Q9"/>
      <selection pane="bottomLeft" activeCell="S7" sqref="S7"/>
    </sheetView>
  </sheetViews>
  <sheetFormatPr defaultColWidth="9.140625" defaultRowHeight="12.75"/>
  <cols>
    <col min="1" max="1" width="9.57421875" style="1" customWidth="1"/>
    <col min="2" max="15" width="7.28125" style="0" customWidth="1"/>
    <col min="16" max="17" width="9.140625" style="1" customWidth="1"/>
    <col min="18" max="18" width="7.28125" style="0" customWidth="1"/>
    <col min="19" max="19" width="7.28125" style="1" customWidth="1"/>
    <col min="20" max="20" width="9.140625" style="1" customWidth="1"/>
    <col min="22" max="22" width="10.28125" style="0" bestFit="1" customWidth="1"/>
    <col min="23" max="25" width="3.7109375" style="0" customWidth="1"/>
  </cols>
  <sheetData>
    <row r="1" spans="1:22" ht="12.75">
      <c r="A1" s="62" t="s">
        <v>93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2"/>
      <c r="V1" s="2"/>
    </row>
    <row r="2" spans="1:22" ht="12.75">
      <c r="A2" s="43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43"/>
      <c r="Q2" s="43"/>
      <c r="R2" s="2"/>
      <c r="S2" s="43"/>
      <c r="T2" s="43"/>
      <c r="U2" s="2"/>
      <c r="V2" s="2"/>
    </row>
    <row r="3" spans="1:22" ht="13.5" thickBot="1">
      <c r="A3" s="61" t="s">
        <v>97</v>
      </c>
      <c r="B3" s="52"/>
      <c r="C3" s="52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2"/>
      <c r="S3" s="51"/>
      <c r="T3" s="52"/>
      <c r="U3" s="2"/>
      <c r="V3" s="2"/>
    </row>
    <row r="4" spans="1:25" ht="12.75">
      <c r="A4" s="11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7"/>
      <c r="Q4" s="59" t="s">
        <v>109</v>
      </c>
      <c r="R4" s="60">
        <v>2003</v>
      </c>
      <c r="S4" s="7"/>
      <c r="T4" s="60"/>
      <c r="U4" s="18"/>
      <c r="V4" s="95"/>
      <c r="W4" s="92"/>
      <c r="X4" s="163" t="s">
        <v>98</v>
      </c>
      <c r="Y4" s="121"/>
    </row>
    <row r="5" spans="1:27" ht="13.5" thickBot="1">
      <c r="A5" s="13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9"/>
      <c r="Q5" s="9"/>
      <c r="R5" s="8"/>
      <c r="S5" s="9"/>
      <c r="T5" s="9"/>
      <c r="U5" s="8"/>
      <c r="V5" s="96"/>
      <c r="W5" s="93"/>
      <c r="X5" s="164"/>
      <c r="Y5" s="122"/>
      <c r="AA5" s="42" t="s">
        <v>91</v>
      </c>
    </row>
    <row r="6" spans="1:25" ht="13.5" customHeight="1" thickBot="1">
      <c r="A6" s="31" t="s">
        <v>0</v>
      </c>
      <c r="B6" s="158" t="s">
        <v>1</v>
      </c>
      <c r="C6" s="159"/>
      <c r="D6" s="159"/>
      <c r="E6" s="159"/>
      <c r="F6" s="160"/>
      <c r="G6" s="31" t="s">
        <v>80</v>
      </c>
      <c r="H6" s="57" t="s">
        <v>85</v>
      </c>
      <c r="I6" s="54" t="s">
        <v>2</v>
      </c>
      <c r="J6" s="14"/>
      <c r="K6" s="54" t="s">
        <v>4</v>
      </c>
      <c r="L6" s="6"/>
      <c r="M6" s="6"/>
      <c r="N6" s="6"/>
      <c r="O6" s="14"/>
      <c r="P6" s="30" t="s">
        <v>5</v>
      </c>
      <c r="Q6" s="14"/>
      <c r="R6" s="31" t="s">
        <v>6</v>
      </c>
      <c r="S6" s="31" t="s">
        <v>3</v>
      </c>
      <c r="T6" s="31" t="s">
        <v>7</v>
      </c>
      <c r="U6" s="38" t="s">
        <v>67</v>
      </c>
      <c r="V6" s="97" t="s">
        <v>67</v>
      </c>
      <c r="W6" s="161" t="s">
        <v>29</v>
      </c>
      <c r="X6" s="164"/>
      <c r="Y6" s="122"/>
    </row>
    <row r="7" spans="1:25" ht="12.75">
      <c r="A7" s="32" t="s">
        <v>8</v>
      </c>
      <c r="B7" s="30" t="s">
        <v>9</v>
      </c>
      <c r="C7" s="6"/>
      <c r="D7" s="6"/>
      <c r="E7" s="6"/>
      <c r="F7" s="53" t="s">
        <v>23</v>
      </c>
      <c r="G7" s="32" t="s">
        <v>79</v>
      </c>
      <c r="H7" s="58" t="s">
        <v>86</v>
      </c>
      <c r="I7" s="55"/>
      <c r="J7" s="16"/>
      <c r="K7" s="55" t="s">
        <v>10</v>
      </c>
      <c r="L7" s="4"/>
      <c r="M7" s="4"/>
      <c r="N7" s="4"/>
      <c r="O7" s="16"/>
      <c r="P7" s="12" t="s">
        <v>11</v>
      </c>
      <c r="Q7" s="15" t="s">
        <v>96</v>
      </c>
      <c r="S7" s="32"/>
      <c r="T7" s="37" t="s">
        <v>13</v>
      </c>
      <c r="U7" s="39" t="s">
        <v>68</v>
      </c>
      <c r="V7" s="98" t="s">
        <v>69</v>
      </c>
      <c r="W7" s="161"/>
      <c r="X7" s="164"/>
      <c r="Y7" s="122"/>
    </row>
    <row r="8" spans="1:41" ht="40.5" thickBot="1">
      <c r="A8" s="33"/>
      <c r="B8" s="137" t="s">
        <v>16</v>
      </c>
      <c r="C8" s="138" t="s">
        <v>17</v>
      </c>
      <c r="D8" s="138" t="s">
        <v>14</v>
      </c>
      <c r="E8" s="138" t="s">
        <v>15</v>
      </c>
      <c r="F8" s="10" t="s">
        <v>61</v>
      </c>
      <c r="G8" s="33" t="s">
        <v>39</v>
      </c>
      <c r="H8" s="33" t="s">
        <v>87</v>
      </c>
      <c r="I8" s="144" t="s">
        <v>18</v>
      </c>
      <c r="J8" s="20" t="s">
        <v>19</v>
      </c>
      <c r="K8" s="56" t="s">
        <v>62</v>
      </c>
      <c r="L8" s="8" t="s">
        <v>63</v>
      </c>
      <c r="M8" s="8" t="s">
        <v>64</v>
      </c>
      <c r="N8" s="8" t="s">
        <v>65</v>
      </c>
      <c r="O8" s="20" t="s">
        <v>66</v>
      </c>
      <c r="P8" s="137" t="s">
        <v>92</v>
      </c>
      <c r="Q8" s="146" t="s">
        <v>99</v>
      </c>
      <c r="R8" s="10" t="s">
        <v>12</v>
      </c>
      <c r="S8" s="152" t="s">
        <v>20</v>
      </c>
      <c r="T8" s="33" t="s">
        <v>21</v>
      </c>
      <c r="U8" s="33" t="s">
        <v>70</v>
      </c>
      <c r="V8" s="99" t="s">
        <v>70</v>
      </c>
      <c r="W8" s="162"/>
      <c r="X8" s="165"/>
      <c r="Y8" s="122" t="s">
        <v>27</v>
      </c>
      <c r="AA8" t="s">
        <v>73</v>
      </c>
      <c r="AB8" t="s">
        <v>74</v>
      </c>
      <c r="AC8" t="s">
        <v>75</v>
      </c>
      <c r="AD8" t="s">
        <v>76</v>
      </c>
      <c r="AE8" t="s">
        <v>77</v>
      </c>
      <c r="AG8" t="s">
        <v>81</v>
      </c>
      <c r="AH8" t="s">
        <v>82</v>
      </c>
      <c r="AI8" t="s">
        <v>84</v>
      </c>
      <c r="AJ8" t="s">
        <v>83</v>
      </c>
      <c r="AL8" t="s">
        <v>58</v>
      </c>
      <c r="AM8" t="s">
        <v>94</v>
      </c>
      <c r="AN8" t="s">
        <v>95</v>
      </c>
      <c r="AO8" t="s">
        <v>96</v>
      </c>
    </row>
    <row r="9" spans="1:41" ht="12.75">
      <c r="A9" s="134">
        <v>1</v>
      </c>
      <c r="B9" s="153">
        <v>7.7</v>
      </c>
      <c r="C9" s="154">
        <v>7.5</v>
      </c>
      <c r="D9" s="154">
        <v>10</v>
      </c>
      <c r="E9" s="155">
        <v>2.4</v>
      </c>
      <c r="F9" s="139">
        <f aca="true" t="shared" si="0" ref="F9:F39">AVERAGE(D9:E9)</f>
        <v>6.2</v>
      </c>
      <c r="G9" s="65">
        <f>100*(AI9/AG9)</f>
        <v>97.12205447026395</v>
      </c>
      <c r="H9" s="142">
        <f aca="true" t="shared" si="1" ref="H9:H39">AJ9</f>
        <v>7.272883567175688</v>
      </c>
      <c r="I9" s="132">
        <v>2.3</v>
      </c>
      <c r="J9" s="139"/>
      <c r="K9" s="66"/>
      <c r="L9" s="64"/>
      <c r="M9" s="64"/>
      <c r="N9" s="64"/>
      <c r="O9" s="111"/>
      <c r="P9" s="11" t="s">
        <v>101</v>
      </c>
      <c r="Q9" s="129">
        <v>3</v>
      </c>
      <c r="R9" s="147"/>
      <c r="S9" s="132">
        <v>0.6</v>
      </c>
      <c r="T9" s="150"/>
      <c r="U9" s="63"/>
      <c r="V9" s="111">
        <f>U9+AT17</f>
        <v>0</v>
      </c>
      <c r="W9" s="120">
        <v>0</v>
      </c>
      <c r="X9" s="123"/>
      <c r="Y9" s="116"/>
      <c r="AA9">
        <f>IF((MAX($D$9:$D$39)=$D9),A9,0)</f>
        <v>0</v>
      </c>
      <c r="AB9">
        <f>IF((MIN($E$9:$E$39)=$E9),A9,0)</f>
        <v>0</v>
      </c>
      <c r="AC9">
        <f>IF((MIN($G$9:$G$39)=$G9),A9,0)</f>
        <v>0</v>
      </c>
      <c r="AD9">
        <f aca="true" t="shared" si="2" ref="AD9:AD39">IF((MAX($S$9:$S$39)=$S9),A9,0)</f>
        <v>0</v>
      </c>
      <c r="AE9">
        <f aca="true" t="shared" si="3" ref="AE9:AE39">IF((MAX($R$9:$R$39)=$R9),A9,0)</f>
        <v>1</v>
      </c>
      <c r="AG9">
        <f>6.107*EXP(17.38*(B9/(239+B9)))</f>
        <v>10.5055132003167</v>
      </c>
      <c r="AH9">
        <f aca="true" t="shared" si="4" ref="AH9:AH39">IF(U9&gt;=0,6.107*EXP(17.38*(C9/(239+C9))),6.107*EXP(22.44*(C9/(272.4+C9))))</f>
        <v>10.362970252792357</v>
      </c>
      <c r="AI9">
        <f aca="true" t="shared" si="5" ref="AI9:AI39">IF(C9&gt;=0,AH9-(0.000799*1000*(B9-C9)),AH9-(0.00072*1000*(B9-C9)))</f>
        <v>10.203170252792356</v>
      </c>
      <c r="AJ9">
        <f>239*LN(AI9/6.107)/(17.38-LN(AI9/6.107))</f>
        <v>7.272883567175688</v>
      </c>
      <c r="AL9">
        <f>COUNTIF(T9:T39,"&lt;1")</f>
        <v>0</v>
      </c>
      <c r="AM9">
        <f>COUNTIF(E9:E39,"&lt;0")</f>
        <v>10</v>
      </c>
      <c r="AN9">
        <f>COUNTIF(I9:I39,"&lt;0")</f>
        <v>14</v>
      </c>
      <c r="AO9">
        <f>COUNTIF(Q9:Q39,"&gt;=39")</f>
        <v>3</v>
      </c>
    </row>
    <row r="10" spans="1:36" ht="12.75">
      <c r="A10" s="135">
        <v>2</v>
      </c>
      <c r="B10" s="156">
        <v>6.3</v>
      </c>
      <c r="C10" s="22">
        <v>6.2</v>
      </c>
      <c r="D10" s="22">
        <v>7.9</v>
      </c>
      <c r="E10" s="157">
        <v>6.3</v>
      </c>
      <c r="F10" s="140">
        <f t="shared" si="0"/>
        <v>7.1</v>
      </c>
      <c r="G10" s="65">
        <f aca="true" t="shared" si="6" ref="G10:G39">100*(AI10/AG10)</f>
        <v>98.47450757836907</v>
      </c>
      <c r="H10" s="114">
        <f t="shared" si="1"/>
        <v>6.07751680338416</v>
      </c>
      <c r="I10" s="133">
        <v>3.7</v>
      </c>
      <c r="J10" s="140"/>
      <c r="K10" s="73"/>
      <c r="L10" s="70"/>
      <c r="M10" s="70"/>
      <c r="N10" s="70"/>
      <c r="O10" s="145"/>
      <c r="P10" s="130" t="s">
        <v>102</v>
      </c>
      <c r="Q10" s="131">
        <v>26</v>
      </c>
      <c r="R10" s="148"/>
      <c r="S10" s="133">
        <v>10.6</v>
      </c>
      <c r="T10" s="151"/>
      <c r="U10" s="69"/>
      <c r="V10" s="111">
        <f aca="true" t="shared" si="7" ref="V10:V39">U10+AT18</f>
        <v>0</v>
      </c>
      <c r="W10" s="117">
        <v>0</v>
      </c>
      <c r="X10" s="124"/>
      <c r="Y10" s="117"/>
      <c r="AA10">
        <f aca="true" t="shared" si="8" ref="AA10:AA39">IF((MAX($D$9:$D$39)=$D10),A10,0)</f>
        <v>0</v>
      </c>
      <c r="AB10">
        <f aca="true" t="shared" si="9" ref="AB10:AB39">IF((MIN($E$9:$E$39)=$E10),A10,0)</f>
        <v>0</v>
      </c>
      <c r="AC10">
        <f aca="true" t="shared" si="10" ref="AC10:AC39">IF((MIN($G$9:$G$39)=$G10),A10,0)</f>
        <v>0</v>
      </c>
      <c r="AD10">
        <f t="shared" si="2"/>
        <v>0</v>
      </c>
      <c r="AE10">
        <f t="shared" si="3"/>
        <v>2</v>
      </c>
      <c r="AG10">
        <f aca="true" t="shared" si="11" ref="AG10:AG39">6.107*EXP(17.38*(B10/(239+B10)))</f>
        <v>9.542956730326413</v>
      </c>
      <c r="AH10">
        <f t="shared" si="4"/>
        <v>9.477279648605764</v>
      </c>
      <c r="AI10">
        <f t="shared" si="5"/>
        <v>9.397379648605764</v>
      </c>
      <c r="AJ10">
        <f aca="true" t="shared" si="12" ref="AJ10:AJ39">239*LN(AI10/6.107)/(17.38-LN(AI10/6.107))</f>
        <v>6.07751680338416</v>
      </c>
    </row>
    <row r="11" spans="1:36" ht="12.75">
      <c r="A11" s="134">
        <v>3</v>
      </c>
      <c r="B11" s="156">
        <v>1.7</v>
      </c>
      <c r="C11" s="22">
        <v>1.5</v>
      </c>
      <c r="D11" s="22">
        <v>3</v>
      </c>
      <c r="E11" s="157">
        <v>1.3</v>
      </c>
      <c r="F11" s="139">
        <f t="shared" si="0"/>
        <v>2.15</v>
      </c>
      <c r="G11" s="65">
        <f t="shared" si="6"/>
        <v>96.26073088980786</v>
      </c>
      <c r="H11" s="142">
        <f t="shared" si="1"/>
        <v>1.1696258335037286</v>
      </c>
      <c r="I11" s="133">
        <v>0.6</v>
      </c>
      <c r="J11" s="139"/>
      <c r="K11" s="66"/>
      <c r="L11" s="64"/>
      <c r="M11" s="64"/>
      <c r="N11" s="64"/>
      <c r="O11" s="111"/>
      <c r="P11" s="130" t="s">
        <v>103</v>
      </c>
      <c r="Q11" s="131">
        <v>26</v>
      </c>
      <c r="R11" s="147"/>
      <c r="S11" s="133">
        <v>0.4</v>
      </c>
      <c r="T11" s="150"/>
      <c r="U11" s="63"/>
      <c r="V11" s="111">
        <f t="shared" si="7"/>
        <v>0</v>
      </c>
      <c r="W11" s="117">
        <v>0</v>
      </c>
      <c r="X11" s="124"/>
      <c r="Y11" s="117"/>
      <c r="AA11">
        <f t="shared" si="8"/>
        <v>0</v>
      </c>
      <c r="AB11">
        <f t="shared" si="9"/>
        <v>0</v>
      </c>
      <c r="AC11">
        <f t="shared" si="10"/>
        <v>0</v>
      </c>
      <c r="AD11">
        <f t="shared" si="2"/>
        <v>0</v>
      </c>
      <c r="AE11">
        <f t="shared" si="3"/>
        <v>3</v>
      </c>
      <c r="AG11">
        <f t="shared" si="11"/>
        <v>6.90458694814902</v>
      </c>
      <c r="AH11">
        <f t="shared" si="4"/>
        <v>6.8062058612105245</v>
      </c>
      <c r="AI11">
        <f t="shared" si="5"/>
        <v>6.646405861210525</v>
      </c>
      <c r="AJ11">
        <f t="shared" si="12"/>
        <v>1.1696258335037286</v>
      </c>
    </row>
    <row r="12" spans="1:36" ht="12.75">
      <c r="A12" s="135">
        <v>4</v>
      </c>
      <c r="B12" s="156">
        <v>-0.3</v>
      </c>
      <c r="C12" s="22">
        <v>-0.5</v>
      </c>
      <c r="D12" s="22">
        <v>2.1</v>
      </c>
      <c r="E12" s="157">
        <v>-3.4</v>
      </c>
      <c r="F12" s="140">
        <f t="shared" si="0"/>
        <v>-0.6499999999999999</v>
      </c>
      <c r="G12" s="65">
        <f t="shared" si="6"/>
        <v>96.14129974203018</v>
      </c>
      <c r="H12" s="114">
        <f t="shared" si="1"/>
        <v>-0.8385601580367157</v>
      </c>
      <c r="I12" s="133">
        <v>-7</v>
      </c>
      <c r="J12" s="140"/>
      <c r="K12" s="73"/>
      <c r="L12" s="70"/>
      <c r="M12" s="70"/>
      <c r="N12" s="70"/>
      <c r="O12" s="145"/>
      <c r="P12" s="130" t="s">
        <v>103</v>
      </c>
      <c r="Q12" s="131">
        <v>20</v>
      </c>
      <c r="R12" s="148"/>
      <c r="S12" s="133">
        <v>0</v>
      </c>
      <c r="T12" s="151"/>
      <c r="U12" s="69"/>
      <c r="V12" s="111">
        <f t="shared" si="7"/>
        <v>0</v>
      </c>
      <c r="W12" s="117">
        <v>0</v>
      </c>
      <c r="X12" s="124"/>
      <c r="Y12" s="117"/>
      <c r="AA12">
        <f t="shared" si="8"/>
        <v>0</v>
      </c>
      <c r="AB12">
        <f t="shared" si="9"/>
        <v>0</v>
      </c>
      <c r="AC12">
        <f t="shared" si="10"/>
        <v>0</v>
      </c>
      <c r="AD12">
        <f t="shared" si="2"/>
        <v>0</v>
      </c>
      <c r="AE12">
        <f t="shared" si="3"/>
        <v>4</v>
      </c>
      <c r="AG12">
        <f t="shared" si="11"/>
        <v>5.97504922494793</v>
      </c>
      <c r="AH12">
        <f t="shared" si="4"/>
        <v>5.888489985091041</v>
      </c>
      <c r="AI12">
        <f t="shared" si="5"/>
        <v>5.7444899850910405</v>
      </c>
      <c r="AJ12">
        <f t="shared" si="12"/>
        <v>-0.8385601580367157</v>
      </c>
    </row>
    <row r="13" spans="1:36" ht="12.75">
      <c r="A13" s="134">
        <v>5</v>
      </c>
      <c r="B13" s="156">
        <v>-5</v>
      </c>
      <c r="C13" s="22">
        <v>-5.2</v>
      </c>
      <c r="D13" s="22">
        <v>0.2</v>
      </c>
      <c r="E13" s="157">
        <v>-5</v>
      </c>
      <c r="F13" s="139">
        <f t="shared" si="0"/>
        <v>-2.4</v>
      </c>
      <c r="G13" s="65">
        <f t="shared" si="6"/>
        <v>95.07460527514058</v>
      </c>
      <c r="H13" s="142">
        <f t="shared" si="1"/>
        <v>-5.663915340306832</v>
      </c>
      <c r="I13" s="133">
        <v>-7.1</v>
      </c>
      <c r="J13" s="139"/>
      <c r="K13" s="66"/>
      <c r="L13" s="64"/>
      <c r="M13" s="64"/>
      <c r="N13" s="64"/>
      <c r="O13" s="111"/>
      <c r="P13" s="130" t="s">
        <v>104</v>
      </c>
      <c r="Q13" s="131">
        <v>10</v>
      </c>
      <c r="R13" s="147"/>
      <c r="S13" s="133" t="s">
        <v>142</v>
      </c>
      <c r="T13" s="150"/>
      <c r="U13" s="63"/>
      <c r="V13" s="111">
        <f t="shared" si="7"/>
        <v>0</v>
      </c>
      <c r="W13" s="117">
        <v>0</v>
      </c>
      <c r="X13" s="124"/>
      <c r="Y13" s="117"/>
      <c r="AA13">
        <f t="shared" si="8"/>
        <v>0</v>
      </c>
      <c r="AB13">
        <f t="shared" si="9"/>
        <v>0</v>
      </c>
      <c r="AC13">
        <f t="shared" si="10"/>
        <v>0</v>
      </c>
      <c r="AD13">
        <f t="shared" si="2"/>
        <v>0</v>
      </c>
      <c r="AE13">
        <f t="shared" si="3"/>
        <v>5</v>
      </c>
      <c r="AG13">
        <f t="shared" si="11"/>
        <v>4.212549864479049</v>
      </c>
      <c r="AH13">
        <f t="shared" si="4"/>
        <v>4.149065155671926</v>
      </c>
      <c r="AI13">
        <f t="shared" si="5"/>
        <v>4.005065155671926</v>
      </c>
      <c r="AJ13">
        <f t="shared" si="12"/>
        <v>-5.663915340306832</v>
      </c>
    </row>
    <row r="14" spans="1:36" ht="12.75">
      <c r="A14" s="135">
        <v>6</v>
      </c>
      <c r="B14" s="156">
        <v>-0.1</v>
      </c>
      <c r="C14" s="22">
        <v>-0.6</v>
      </c>
      <c r="D14" s="22">
        <v>1.5</v>
      </c>
      <c r="E14" s="157">
        <v>-5</v>
      </c>
      <c r="F14" s="140">
        <f t="shared" si="0"/>
        <v>-1.75</v>
      </c>
      <c r="G14" s="65">
        <f t="shared" si="6"/>
        <v>90.4811133213819</v>
      </c>
      <c r="H14" s="114">
        <f t="shared" si="1"/>
        <v>-1.4665308201631695</v>
      </c>
      <c r="I14" s="133">
        <v>-7.9</v>
      </c>
      <c r="J14" s="140"/>
      <c r="K14" s="73"/>
      <c r="L14" s="70"/>
      <c r="M14" s="70"/>
      <c r="N14" s="70"/>
      <c r="O14" s="145"/>
      <c r="P14" s="130" t="s">
        <v>103</v>
      </c>
      <c r="Q14" s="131">
        <v>17</v>
      </c>
      <c r="R14" s="148"/>
      <c r="S14" s="133">
        <v>0</v>
      </c>
      <c r="T14" s="151"/>
      <c r="U14" s="69"/>
      <c r="V14" s="111">
        <f t="shared" si="7"/>
        <v>0</v>
      </c>
      <c r="W14" s="117">
        <v>0</v>
      </c>
      <c r="X14" s="124"/>
      <c r="Y14" s="117"/>
      <c r="AA14">
        <f t="shared" si="8"/>
        <v>0</v>
      </c>
      <c r="AB14">
        <f t="shared" si="9"/>
        <v>0</v>
      </c>
      <c r="AC14">
        <f t="shared" si="10"/>
        <v>0</v>
      </c>
      <c r="AD14">
        <f t="shared" si="2"/>
        <v>0</v>
      </c>
      <c r="AE14">
        <f t="shared" si="3"/>
        <v>6</v>
      </c>
      <c r="AG14">
        <f t="shared" si="11"/>
        <v>6.062732728763058</v>
      </c>
      <c r="AH14">
        <f t="shared" si="4"/>
        <v>5.845628070684612</v>
      </c>
      <c r="AI14">
        <f t="shared" si="5"/>
        <v>5.485628070684612</v>
      </c>
      <c r="AJ14">
        <f t="shared" si="12"/>
        <v>-1.4665308201631695</v>
      </c>
    </row>
    <row r="15" spans="1:36" ht="12.75">
      <c r="A15" s="134">
        <v>7</v>
      </c>
      <c r="B15" s="156">
        <v>-3.7</v>
      </c>
      <c r="C15" s="22">
        <v>-3.9</v>
      </c>
      <c r="D15" s="22">
        <v>-0.2</v>
      </c>
      <c r="E15" s="157">
        <v>-4</v>
      </c>
      <c r="F15" s="139">
        <f t="shared" si="0"/>
        <v>-2.1</v>
      </c>
      <c r="G15" s="65">
        <f t="shared" si="6"/>
        <v>95.41043049938257</v>
      </c>
      <c r="H15" s="142">
        <f t="shared" si="1"/>
        <v>-4.324562595169466</v>
      </c>
      <c r="I15" s="133">
        <v>-8.4</v>
      </c>
      <c r="J15" s="139"/>
      <c r="K15" s="66"/>
      <c r="L15" s="64"/>
      <c r="M15" s="64"/>
      <c r="N15" s="64"/>
      <c r="O15" s="111"/>
      <c r="P15" s="130" t="s">
        <v>105</v>
      </c>
      <c r="Q15" s="131">
        <v>22</v>
      </c>
      <c r="R15" s="147"/>
      <c r="S15" s="133">
        <v>0</v>
      </c>
      <c r="T15" s="150"/>
      <c r="U15" s="63"/>
      <c r="V15" s="111">
        <f t="shared" si="7"/>
        <v>0</v>
      </c>
      <c r="W15" s="117">
        <v>0</v>
      </c>
      <c r="X15" s="124"/>
      <c r="Y15" s="117"/>
      <c r="AA15">
        <f t="shared" si="8"/>
        <v>0</v>
      </c>
      <c r="AB15">
        <f t="shared" si="9"/>
        <v>0</v>
      </c>
      <c r="AC15">
        <f t="shared" si="10"/>
        <v>0</v>
      </c>
      <c r="AD15">
        <f t="shared" si="2"/>
        <v>0</v>
      </c>
      <c r="AE15">
        <f t="shared" si="3"/>
        <v>7</v>
      </c>
      <c r="AG15">
        <f t="shared" si="11"/>
        <v>4.646628889041164</v>
      </c>
      <c r="AH15">
        <f t="shared" si="4"/>
        <v>4.577368626742852</v>
      </c>
      <c r="AI15">
        <f t="shared" si="5"/>
        <v>4.433368626742852</v>
      </c>
      <c r="AJ15">
        <f t="shared" si="12"/>
        <v>-4.324562595169466</v>
      </c>
    </row>
    <row r="16" spans="1:36" ht="12.75">
      <c r="A16" s="135">
        <v>8</v>
      </c>
      <c r="B16" s="156">
        <v>-2</v>
      </c>
      <c r="C16" s="22">
        <v>-2.1</v>
      </c>
      <c r="D16" s="22">
        <v>1.3</v>
      </c>
      <c r="E16" s="157">
        <v>-7.4</v>
      </c>
      <c r="F16" s="140">
        <f t="shared" si="0"/>
        <v>-3.0500000000000003</v>
      </c>
      <c r="G16" s="65">
        <f t="shared" si="6"/>
        <v>97.89768091390806</v>
      </c>
      <c r="H16" s="114">
        <f t="shared" si="1"/>
        <v>-2.286963797445853</v>
      </c>
      <c r="I16" s="133">
        <v>-8.9</v>
      </c>
      <c r="J16" s="140"/>
      <c r="K16" s="73"/>
      <c r="L16" s="70"/>
      <c r="M16" s="70"/>
      <c r="N16" s="70"/>
      <c r="O16" s="145"/>
      <c r="P16" s="130" t="s">
        <v>105</v>
      </c>
      <c r="Q16" s="131">
        <v>12</v>
      </c>
      <c r="R16" s="148"/>
      <c r="S16" s="133">
        <v>0.6</v>
      </c>
      <c r="T16" s="151"/>
      <c r="U16" s="69"/>
      <c r="V16" s="111">
        <f t="shared" si="7"/>
        <v>0</v>
      </c>
      <c r="W16" s="117">
        <v>0</v>
      </c>
      <c r="X16" s="124"/>
      <c r="Y16" s="117"/>
      <c r="AA16">
        <f t="shared" si="8"/>
        <v>0</v>
      </c>
      <c r="AB16">
        <f t="shared" si="9"/>
        <v>8</v>
      </c>
      <c r="AC16">
        <f t="shared" si="10"/>
        <v>0</v>
      </c>
      <c r="AD16">
        <f t="shared" si="2"/>
        <v>0</v>
      </c>
      <c r="AE16">
        <f t="shared" si="3"/>
        <v>8</v>
      </c>
      <c r="AG16">
        <f t="shared" si="11"/>
        <v>5.273893991783833</v>
      </c>
      <c r="AH16">
        <f t="shared" si="4"/>
        <v>5.235019911814305</v>
      </c>
      <c r="AI16">
        <f t="shared" si="5"/>
        <v>5.163019911814305</v>
      </c>
      <c r="AJ16">
        <f t="shared" si="12"/>
        <v>-2.286963797445853</v>
      </c>
    </row>
    <row r="17" spans="1:46" ht="12.75">
      <c r="A17" s="134">
        <v>9</v>
      </c>
      <c r="B17" s="156">
        <v>0.4</v>
      </c>
      <c r="C17" s="22">
        <v>0.2</v>
      </c>
      <c r="D17" s="22">
        <v>2.9</v>
      </c>
      <c r="E17" s="157">
        <v>-2</v>
      </c>
      <c r="F17" s="139">
        <f t="shared" si="0"/>
        <v>0.44999999999999996</v>
      </c>
      <c r="G17" s="65">
        <f t="shared" si="6"/>
        <v>96.01794750727417</v>
      </c>
      <c r="H17" s="142">
        <f t="shared" si="1"/>
        <v>-0.15935252810057043</v>
      </c>
      <c r="I17" s="133">
        <v>-3</v>
      </c>
      <c r="J17" s="139"/>
      <c r="K17" s="66"/>
      <c r="L17" s="64"/>
      <c r="M17" s="64"/>
      <c r="N17" s="64"/>
      <c r="O17" s="111"/>
      <c r="P17" s="130" t="s">
        <v>106</v>
      </c>
      <c r="Q17" s="131">
        <v>17</v>
      </c>
      <c r="R17" s="147"/>
      <c r="S17" s="133" t="s">
        <v>142</v>
      </c>
      <c r="T17" s="150"/>
      <c r="U17" s="63"/>
      <c r="V17" s="111">
        <f t="shared" si="7"/>
        <v>0</v>
      </c>
      <c r="W17" s="117">
        <v>0</v>
      </c>
      <c r="X17" s="124">
        <v>0</v>
      </c>
      <c r="Y17" s="117">
        <v>0</v>
      </c>
      <c r="AA17">
        <f t="shared" si="8"/>
        <v>0</v>
      </c>
      <c r="AB17">
        <f t="shared" si="9"/>
        <v>0</v>
      </c>
      <c r="AC17">
        <f t="shared" si="10"/>
        <v>0</v>
      </c>
      <c r="AD17">
        <f t="shared" si="2"/>
        <v>0</v>
      </c>
      <c r="AE17">
        <f t="shared" si="3"/>
        <v>9</v>
      </c>
      <c r="AG17">
        <f t="shared" si="11"/>
        <v>6.286942849347582</v>
      </c>
      <c r="AH17">
        <f t="shared" si="4"/>
        <v>6.196393484898889</v>
      </c>
      <c r="AI17">
        <f t="shared" si="5"/>
        <v>6.036593484898889</v>
      </c>
      <c r="AJ17">
        <f t="shared" si="12"/>
        <v>-0.15935252810057043</v>
      </c>
      <c r="AT17">
        <f>U9*(10^(85/(18429.1+(67.53*B9)+(0.003*31)))-1)</f>
        <v>0</v>
      </c>
    </row>
    <row r="18" spans="1:46" ht="12.75">
      <c r="A18" s="135">
        <v>10</v>
      </c>
      <c r="B18" s="156">
        <v>1.8</v>
      </c>
      <c r="C18" s="22">
        <v>1.2</v>
      </c>
      <c r="D18" s="22">
        <v>4</v>
      </c>
      <c r="E18" s="157">
        <v>0.4</v>
      </c>
      <c r="F18" s="140">
        <f t="shared" si="0"/>
        <v>2.2</v>
      </c>
      <c r="G18" s="65">
        <f t="shared" si="6"/>
        <v>88.88895639159435</v>
      </c>
      <c r="H18" s="114">
        <f t="shared" si="1"/>
        <v>0.1669857188580619</v>
      </c>
      <c r="I18" s="133">
        <v>-2.2</v>
      </c>
      <c r="J18" s="140"/>
      <c r="K18" s="73"/>
      <c r="L18" s="70"/>
      <c r="M18" s="70"/>
      <c r="N18" s="70"/>
      <c r="O18" s="145"/>
      <c r="P18" s="130" t="s">
        <v>103</v>
      </c>
      <c r="Q18" s="131">
        <v>22</v>
      </c>
      <c r="R18" s="148"/>
      <c r="S18" s="133">
        <v>0.1</v>
      </c>
      <c r="T18" s="151"/>
      <c r="U18" s="69"/>
      <c r="V18" s="111">
        <f t="shared" si="7"/>
        <v>0</v>
      </c>
      <c r="W18" s="117">
        <v>0</v>
      </c>
      <c r="X18" s="124">
        <v>0</v>
      </c>
      <c r="Y18" s="117">
        <v>0</v>
      </c>
      <c r="AA18">
        <f t="shared" si="8"/>
        <v>0</v>
      </c>
      <c r="AB18">
        <f t="shared" si="9"/>
        <v>0</v>
      </c>
      <c r="AC18">
        <f t="shared" si="10"/>
        <v>0</v>
      </c>
      <c r="AD18">
        <f t="shared" si="2"/>
        <v>0</v>
      </c>
      <c r="AE18">
        <f t="shared" si="3"/>
        <v>10</v>
      </c>
      <c r="AG18">
        <f t="shared" si="11"/>
        <v>6.954247317684119</v>
      </c>
      <c r="AH18">
        <f t="shared" si="4"/>
        <v>6.6609578655798565</v>
      </c>
      <c r="AI18">
        <f t="shared" si="5"/>
        <v>6.181557865579856</v>
      </c>
      <c r="AJ18">
        <f t="shared" si="12"/>
        <v>0.1669857188580619</v>
      </c>
      <c r="AT18">
        <f aca="true" t="shared" si="13" ref="AT18:AT47">U10*(10^(85/(18429.1+(67.53*B10)+(0.003*31)))-1)</f>
        <v>0</v>
      </c>
    </row>
    <row r="19" spans="1:46" ht="12.75">
      <c r="A19" s="134">
        <v>11</v>
      </c>
      <c r="B19" s="156">
        <v>-0.9</v>
      </c>
      <c r="C19" s="22">
        <v>-1</v>
      </c>
      <c r="D19" s="22">
        <v>0.3</v>
      </c>
      <c r="E19" s="157">
        <v>-1</v>
      </c>
      <c r="F19" s="139">
        <f t="shared" si="0"/>
        <v>-0.35</v>
      </c>
      <c r="G19" s="65">
        <f t="shared" si="6"/>
        <v>98.0106390019334</v>
      </c>
      <c r="H19" s="142">
        <f t="shared" si="1"/>
        <v>-1.173930797962083</v>
      </c>
      <c r="I19" s="133">
        <v>-2.9</v>
      </c>
      <c r="J19" s="139"/>
      <c r="K19" s="66"/>
      <c r="L19" s="64"/>
      <c r="M19" s="64"/>
      <c r="N19" s="64"/>
      <c r="O19" s="111"/>
      <c r="P19" s="130" t="s">
        <v>103</v>
      </c>
      <c r="Q19" s="131">
        <v>6</v>
      </c>
      <c r="R19" s="147"/>
      <c r="S19" s="133">
        <v>0</v>
      </c>
      <c r="T19" s="150"/>
      <c r="U19" s="63"/>
      <c r="V19" s="111">
        <f t="shared" si="7"/>
        <v>0</v>
      </c>
      <c r="W19" s="117">
        <v>0</v>
      </c>
      <c r="X19" s="124">
        <v>1</v>
      </c>
      <c r="Y19" s="117">
        <v>0</v>
      </c>
      <c r="AA19">
        <f t="shared" si="8"/>
        <v>0</v>
      </c>
      <c r="AB19">
        <f t="shared" si="9"/>
        <v>0</v>
      </c>
      <c r="AC19">
        <f t="shared" si="10"/>
        <v>0</v>
      </c>
      <c r="AD19">
        <f t="shared" si="2"/>
        <v>0</v>
      </c>
      <c r="AE19">
        <f t="shared" si="3"/>
        <v>11</v>
      </c>
      <c r="AG19">
        <f t="shared" si="11"/>
        <v>5.718694631908273</v>
      </c>
      <c r="AH19">
        <f t="shared" si="4"/>
        <v>5.676929151302562</v>
      </c>
      <c r="AI19">
        <f t="shared" si="5"/>
        <v>5.604929151302562</v>
      </c>
      <c r="AJ19">
        <f t="shared" si="12"/>
        <v>-1.173930797962083</v>
      </c>
      <c r="AT19">
        <f t="shared" si="13"/>
        <v>0</v>
      </c>
    </row>
    <row r="20" spans="1:46" ht="12.75">
      <c r="A20" s="135">
        <v>12</v>
      </c>
      <c r="B20" s="156">
        <v>-0.3</v>
      </c>
      <c r="C20" s="22">
        <v>-1.3</v>
      </c>
      <c r="D20" s="22">
        <v>8.4</v>
      </c>
      <c r="E20" s="157">
        <v>-3.9</v>
      </c>
      <c r="F20" s="140">
        <f t="shared" si="0"/>
        <v>2.25</v>
      </c>
      <c r="G20" s="65">
        <f t="shared" si="6"/>
        <v>80.89052141400202</v>
      </c>
      <c r="H20" s="114">
        <f t="shared" si="1"/>
        <v>-3.173974752976068</v>
      </c>
      <c r="I20" s="133">
        <v>-5.5</v>
      </c>
      <c r="J20" s="140"/>
      <c r="K20" s="73"/>
      <c r="L20" s="70"/>
      <c r="M20" s="70"/>
      <c r="N20" s="70"/>
      <c r="O20" s="145"/>
      <c r="P20" s="130" t="s">
        <v>106</v>
      </c>
      <c r="Q20" s="131">
        <v>20</v>
      </c>
      <c r="R20" s="148"/>
      <c r="S20" s="133">
        <v>0.7</v>
      </c>
      <c r="T20" s="151"/>
      <c r="U20" s="69"/>
      <c r="V20" s="111">
        <f t="shared" si="7"/>
        <v>0</v>
      </c>
      <c r="W20" s="117">
        <v>0</v>
      </c>
      <c r="X20" s="124">
        <v>1</v>
      </c>
      <c r="Y20" s="117">
        <v>0</v>
      </c>
      <c r="AA20">
        <f t="shared" si="8"/>
        <v>0</v>
      </c>
      <c r="AB20">
        <f t="shared" si="9"/>
        <v>0</v>
      </c>
      <c r="AC20">
        <f t="shared" si="10"/>
        <v>0</v>
      </c>
      <c r="AD20">
        <f t="shared" si="2"/>
        <v>0</v>
      </c>
      <c r="AE20">
        <f t="shared" si="3"/>
        <v>12</v>
      </c>
      <c r="AG20">
        <f t="shared" si="11"/>
        <v>5.97504922494793</v>
      </c>
      <c r="AH20">
        <f t="shared" si="4"/>
        <v>5.553248472803667</v>
      </c>
      <c r="AI20">
        <f t="shared" si="5"/>
        <v>4.8332484728036675</v>
      </c>
      <c r="AJ20">
        <f t="shared" si="12"/>
        <v>-3.173974752976068</v>
      </c>
      <c r="AT20">
        <f t="shared" si="13"/>
        <v>0</v>
      </c>
    </row>
    <row r="21" spans="1:46" ht="12.75">
      <c r="A21" s="134">
        <v>13</v>
      </c>
      <c r="B21" s="156">
        <v>8.2</v>
      </c>
      <c r="C21" s="22">
        <v>8</v>
      </c>
      <c r="D21" s="22">
        <v>9.9</v>
      </c>
      <c r="E21" s="157">
        <v>-0.8</v>
      </c>
      <c r="F21" s="139">
        <f t="shared" si="0"/>
        <v>4.55</v>
      </c>
      <c r="G21" s="65">
        <f t="shared" si="6"/>
        <v>97.17843409627615</v>
      </c>
      <c r="H21" s="142">
        <f t="shared" si="1"/>
        <v>7.779660133574797</v>
      </c>
      <c r="I21" s="133">
        <v>0.1</v>
      </c>
      <c r="J21" s="139"/>
      <c r="K21" s="66"/>
      <c r="L21" s="64"/>
      <c r="M21" s="64"/>
      <c r="N21" s="64"/>
      <c r="O21" s="111"/>
      <c r="P21" s="130" t="s">
        <v>102</v>
      </c>
      <c r="Q21" s="131">
        <v>22</v>
      </c>
      <c r="R21" s="147"/>
      <c r="S21" s="133">
        <v>0.5</v>
      </c>
      <c r="T21" s="150"/>
      <c r="U21" s="63"/>
      <c r="V21" s="111">
        <f t="shared" si="7"/>
        <v>0</v>
      </c>
      <c r="W21" s="117">
        <v>0</v>
      </c>
      <c r="X21" s="124">
        <v>0</v>
      </c>
      <c r="Y21" s="117">
        <v>0</v>
      </c>
      <c r="AA21">
        <f t="shared" si="8"/>
        <v>0</v>
      </c>
      <c r="AB21">
        <f t="shared" si="9"/>
        <v>0</v>
      </c>
      <c r="AC21">
        <f t="shared" si="10"/>
        <v>0</v>
      </c>
      <c r="AD21">
        <f t="shared" si="2"/>
        <v>0</v>
      </c>
      <c r="AE21">
        <f t="shared" si="3"/>
        <v>13</v>
      </c>
      <c r="AG21">
        <f t="shared" si="11"/>
        <v>10.869456390833992</v>
      </c>
      <c r="AH21">
        <f t="shared" si="4"/>
        <v>10.722567515390086</v>
      </c>
      <c r="AI21">
        <f t="shared" si="5"/>
        <v>10.562767515390087</v>
      </c>
      <c r="AJ21">
        <f t="shared" si="12"/>
        <v>7.779660133574797</v>
      </c>
      <c r="AT21">
        <f t="shared" si="13"/>
        <v>0</v>
      </c>
    </row>
    <row r="22" spans="1:46" ht="12.75">
      <c r="A22" s="135">
        <v>14</v>
      </c>
      <c r="B22" s="156">
        <v>8.7</v>
      </c>
      <c r="C22" s="22">
        <v>7.9</v>
      </c>
      <c r="D22" s="22">
        <v>9.7</v>
      </c>
      <c r="E22" s="157">
        <v>8.2</v>
      </c>
      <c r="F22" s="140">
        <f t="shared" si="0"/>
        <v>8.95</v>
      </c>
      <c r="G22" s="65">
        <f t="shared" si="6"/>
        <v>89.02677160132674</v>
      </c>
      <c r="H22" s="114">
        <f t="shared" si="1"/>
        <v>6.994961438931849</v>
      </c>
      <c r="I22" s="133">
        <v>5.6</v>
      </c>
      <c r="J22" s="140"/>
      <c r="K22" s="73"/>
      <c r="L22" s="70"/>
      <c r="M22" s="70"/>
      <c r="N22" s="70"/>
      <c r="O22" s="145"/>
      <c r="P22" s="130" t="s">
        <v>102</v>
      </c>
      <c r="Q22" s="131">
        <v>28</v>
      </c>
      <c r="R22" s="148"/>
      <c r="S22" s="133">
        <v>0.2</v>
      </c>
      <c r="T22" s="151"/>
      <c r="U22" s="69"/>
      <c r="V22" s="111">
        <f t="shared" si="7"/>
        <v>0</v>
      </c>
      <c r="W22" s="117">
        <v>0</v>
      </c>
      <c r="X22" s="124">
        <v>1</v>
      </c>
      <c r="Y22" s="117">
        <v>0</v>
      </c>
      <c r="AA22">
        <f t="shared" si="8"/>
        <v>0</v>
      </c>
      <c r="AB22">
        <f t="shared" si="9"/>
        <v>0</v>
      </c>
      <c r="AC22">
        <f t="shared" si="10"/>
        <v>0</v>
      </c>
      <c r="AD22">
        <f t="shared" si="2"/>
        <v>0</v>
      </c>
      <c r="AE22">
        <f t="shared" si="3"/>
        <v>14</v>
      </c>
      <c r="AG22">
        <f t="shared" si="11"/>
        <v>11.244461571652899</v>
      </c>
      <c r="AH22">
        <f t="shared" si="4"/>
        <v>10.649781121194382</v>
      </c>
      <c r="AI22">
        <f t="shared" si="5"/>
        <v>10.010581121194383</v>
      </c>
      <c r="AJ22">
        <f t="shared" si="12"/>
        <v>6.994961438931849</v>
      </c>
      <c r="AT22">
        <f t="shared" si="13"/>
        <v>0</v>
      </c>
    </row>
    <row r="23" spans="1:46" ht="12.75">
      <c r="A23" s="134">
        <v>15</v>
      </c>
      <c r="B23" s="156">
        <v>8</v>
      </c>
      <c r="C23" s="22">
        <v>7.2</v>
      </c>
      <c r="D23" s="22">
        <v>9.7</v>
      </c>
      <c r="E23" s="157">
        <v>7.9</v>
      </c>
      <c r="F23" s="139">
        <f t="shared" si="0"/>
        <v>8.8</v>
      </c>
      <c r="G23" s="65">
        <f t="shared" si="6"/>
        <v>88.72083563725806</v>
      </c>
      <c r="H23" s="142">
        <f t="shared" si="1"/>
        <v>6.254693991313189</v>
      </c>
      <c r="I23" s="133">
        <v>4.7</v>
      </c>
      <c r="J23" s="139"/>
      <c r="K23" s="66"/>
      <c r="L23" s="64"/>
      <c r="M23" s="64"/>
      <c r="N23" s="64"/>
      <c r="O23" s="111"/>
      <c r="P23" s="130" t="s">
        <v>102</v>
      </c>
      <c r="Q23" s="131">
        <v>34</v>
      </c>
      <c r="R23" s="147"/>
      <c r="S23" s="133">
        <v>0</v>
      </c>
      <c r="T23" s="150"/>
      <c r="U23" s="63"/>
      <c r="V23" s="111">
        <f t="shared" si="7"/>
        <v>0</v>
      </c>
      <c r="W23" s="117">
        <v>0</v>
      </c>
      <c r="X23" s="124">
        <v>0</v>
      </c>
      <c r="Y23" s="117">
        <v>0</v>
      </c>
      <c r="AA23">
        <f t="shared" si="8"/>
        <v>0</v>
      </c>
      <c r="AB23">
        <f t="shared" si="9"/>
        <v>0</v>
      </c>
      <c r="AC23">
        <f t="shared" si="10"/>
        <v>0</v>
      </c>
      <c r="AD23">
        <f t="shared" si="2"/>
        <v>0</v>
      </c>
      <c r="AE23">
        <f t="shared" si="3"/>
        <v>15</v>
      </c>
      <c r="AG23">
        <f t="shared" si="11"/>
        <v>10.722567515390086</v>
      </c>
      <c r="AH23">
        <f t="shared" si="4"/>
        <v>10.152351501423265</v>
      </c>
      <c r="AI23">
        <f t="shared" si="5"/>
        <v>9.513151501423264</v>
      </c>
      <c r="AJ23">
        <f t="shared" si="12"/>
        <v>6.254693991313189</v>
      </c>
      <c r="AT23">
        <f t="shared" si="13"/>
        <v>0</v>
      </c>
    </row>
    <row r="24" spans="1:46" ht="12.75">
      <c r="A24" s="135">
        <v>16</v>
      </c>
      <c r="B24" s="156">
        <v>4.7</v>
      </c>
      <c r="C24" s="22">
        <v>4.1</v>
      </c>
      <c r="D24" s="22">
        <v>9.2</v>
      </c>
      <c r="E24" s="157">
        <v>4.1</v>
      </c>
      <c r="F24" s="140">
        <f t="shared" si="0"/>
        <v>6.6499999999999995</v>
      </c>
      <c r="G24" s="65">
        <f t="shared" si="6"/>
        <v>90.26605847411462</v>
      </c>
      <c r="H24" s="114">
        <f t="shared" si="1"/>
        <v>3.244545627588718</v>
      </c>
      <c r="I24" s="133">
        <v>0</v>
      </c>
      <c r="J24" s="140"/>
      <c r="K24" s="73"/>
      <c r="L24" s="70"/>
      <c r="M24" s="70"/>
      <c r="N24" s="70"/>
      <c r="O24" s="145"/>
      <c r="P24" s="130" t="s">
        <v>102</v>
      </c>
      <c r="Q24" s="131">
        <v>26</v>
      </c>
      <c r="R24" s="148"/>
      <c r="S24" s="133">
        <v>0.3</v>
      </c>
      <c r="T24" s="151"/>
      <c r="U24" s="69"/>
      <c r="V24" s="111">
        <f t="shared" si="7"/>
        <v>0</v>
      </c>
      <c r="W24" s="117">
        <v>0</v>
      </c>
      <c r="X24" s="124">
        <v>1</v>
      </c>
      <c r="Y24" s="117">
        <v>0</v>
      </c>
      <c r="AA24">
        <f t="shared" si="8"/>
        <v>0</v>
      </c>
      <c r="AB24">
        <f t="shared" si="9"/>
        <v>0</v>
      </c>
      <c r="AC24">
        <f t="shared" si="10"/>
        <v>0</v>
      </c>
      <c r="AD24">
        <f t="shared" si="2"/>
        <v>0</v>
      </c>
      <c r="AE24">
        <f t="shared" si="3"/>
        <v>16</v>
      </c>
      <c r="AG24">
        <f t="shared" si="11"/>
        <v>8.538851061383744</v>
      </c>
      <c r="AH24">
        <f t="shared" si="4"/>
        <v>8.187084292086206</v>
      </c>
      <c r="AI24">
        <f t="shared" si="5"/>
        <v>7.707684292086206</v>
      </c>
      <c r="AJ24">
        <f t="shared" si="12"/>
        <v>3.244545627588718</v>
      </c>
      <c r="AT24">
        <f t="shared" si="13"/>
        <v>0</v>
      </c>
    </row>
    <row r="25" spans="1:46" ht="12.75">
      <c r="A25" s="134">
        <v>17</v>
      </c>
      <c r="B25" s="156">
        <v>8.9</v>
      </c>
      <c r="C25" s="22">
        <v>7.5</v>
      </c>
      <c r="D25" s="22">
        <v>9.2</v>
      </c>
      <c r="E25" s="157">
        <v>4.7</v>
      </c>
      <c r="F25" s="139">
        <f t="shared" si="0"/>
        <v>6.949999999999999</v>
      </c>
      <c r="G25" s="65">
        <f t="shared" si="6"/>
        <v>81.10786489718038</v>
      </c>
      <c r="H25" s="142">
        <f t="shared" si="1"/>
        <v>5.840373970191854</v>
      </c>
      <c r="I25" s="133">
        <v>2.5</v>
      </c>
      <c r="J25" s="139"/>
      <c r="K25" s="66"/>
      <c r="L25" s="64"/>
      <c r="M25" s="64"/>
      <c r="N25" s="64"/>
      <c r="O25" s="111"/>
      <c r="P25" s="130" t="s">
        <v>102</v>
      </c>
      <c r="Q25" s="131">
        <v>38</v>
      </c>
      <c r="R25" s="147"/>
      <c r="S25" s="133">
        <v>1.3</v>
      </c>
      <c r="T25" s="150"/>
      <c r="U25" s="63"/>
      <c r="V25" s="111">
        <f t="shared" si="7"/>
        <v>0</v>
      </c>
      <c r="W25" s="117">
        <v>0</v>
      </c>
      <c r="X25" s="124">
        <v>1</v>
      </c>
      <c r="Y25" s="117">
        <v>0</v>
      </c>
      <c r="AA25">
        <f t="shared" si="8"/>
        <v>0</v>
      </c>
      <c r="AB25">
        <f t="shared" si="9"/>
        <v>0</v>
      </c>
      <c r="AC25">
        <f t="shared" si="10"/>
        <v>0</v>
      </c>
      <c r="AD25">
        <f t="shared" si="2"/>
        <v>0</v>
      </c>
      <c r="AE25">
        <f t="shared" si="3"/>
        <v>17</v>
      </c>
      <c r="AG25">
        <f t="shared" si="11"/>
        <v>11.397624958456682</v>
      </c>
      <c r="AH25">
        <f t="shared" si="4"/>
        <v>10.362970252792357</v>
      </c>
      <c r="AI25">
        <f t="shared" si="5"/>
        <v>9.244370252792356</v>
      </c>
      <c r="AJ25">
        <f t="shared" si="12"/>
        <v>5.840373970191854</v>
      </c>
      <c r="AT25">
        <f t="shared" si="13"/>
        <v>0</v>
      </c>
    </row>
    <row r="26" spans="1:46" ht="12.75">
      <c r="A26" s="135">
        <v>18</v>
      </c>
      <c r="B26" s="156">
        <v>4.5</v>
      </c>
      <c r="C26" s="22">
        <v>4.3</v>
      </c>
      <c r="D26" s="22">
        <v>7.5</v>
      </c>
      <c r="E26" s="157">
        <v>2</v>
      </c>
      <c r="F26" s="140">
        <f t="shared" si="0"/>
        <v>4.75</v>
      </c>
      <c r="G26" s="65">
        <f t="shared" si="6"/>
        <v>96.70966987974539</v>
      </c>
      <c r="H26" s="114">
        <f t="shared" si="1"/>
        <v>4.023367563257093</v>
      </c>
      <c r="I26" s="133">
        <v>-1</v>
      </c>
      <c r="J26" s="140"/>
      <c r="K26" s="73"/>
      <c r="L26" s="70"/>
      <c r="M26" s="70"/>
      <c r="N26" s="70"/>
      <c r="O26" s="145"/>
      <c r="P26" s="130" t="s">
        <v>101</v>
      </c>
      <c r="Q26" s="131">
        <v>18</v>
      </c>
      <c r="R26" s="148"/>
      <c r="S26" s="133">
        <v>13.3</v>
      </c>
      <c r="T26" s="151"/>
      <c r="U26" s="69"/>
      <c r="V26" s="111">
        <f t="shared" si="7"/>
        <v>0</v>
      </c>
      <c r="W26" s="117">
        <v>0</v>
      </c>
      <c r="X26" s="124">
        <v>0</v>
      </c>
      <c r="Y26" s="117">
        <v>0</v>
      </c>
      <c r="AA26">
        <f t="shared" si="8"/>
        <v>0</v>
      </c>
      <c r="AB26">
        <f t="shared" si="9"/>
        <v>0</v>
      </c>
      <c r="AC26">
        <f t="shared" si="10"/>
        <v>0</v>
      </c>
      <c r="AD26">
        <f t="shared" si="2"/>
        <v>18</v>
      </c>
      <c r="AE26">
        <f t="shared" si="3"/>
        <v>18</v>
      </c>
      <c r="AG26">
        <f t="shared" si="11"/>
        <v>8.420141382073544</v>
      </c>
      <c r="AH26">
        <f t="shared" si="4"/>
        <v>8.302890934011156</v>
      </c>
      <c r="AI26">
        <f t="shared" si="5"/>
        <v>8.143090934011155</v>
      </c>
      <c r="AJ26">
        <f t="shared" si="12"/>
        <v>4.023367563257093</v>
      </c>
      <c r="AT26">
        <f t="shared" si="13"/>
        <v>0</v>
      </c>
    </row>
    <row r="27" spans="1:46" ht="12.75">
      <c r="A27" s="134">
        <v>19</v>
      </c>
      <c r="B27" s="156">
        <v>6.9</v>
      </c>
      <c r="C27" s="22">
        <v>6.8</v>
      </c>
      <c r="D27" s="22">
        <v>8.3</v>
      </c>
      <c r="E27" s="157">
        <v>4.5</v>
      </c>
      <c r="F27" s="139">
        <f t="shared" si="0"/>
        <v>6.4</v>
      </c>
      <c r="G27" s="65">
        <f t="shared" si="6"/>
        <v>98.51174072914311</v>
      </c>
      <c r="H27" s="142">
        <f t="shared" si="1"/>
        <v>6.681920629071233</v>
      </c>
      <c r="I27" s="133">
        <v>3.9</v>
      </c>
      <c r="J27" s="139"/>
      <c r="K27" s="66"/>
      <c r="L27" s="64"/>
      <c r="M27" s="64"/>
      <c r="N27" s="64"/>
      <c r="O27" s="111"/>
      <c r="P27" s="130" t="s">
        <v>101</v>
      </c>
      <c r="Q27" s="131">
        <v>15</v>
      </c>
      <c r="R27" s="147"/>
      <c r="S27" s="133">
        <v>1.3</v>
      </c>
      <c r="T27" s="150"/>
      <c r="U27" s="63"/>
      <c r="V27" s="111">
        <f t="shared" si="7"/>
        <v>0</v>
      </c>
      <c r="W27" s="117">
        <v>0</v>
      </c>
      <c r="X27" s="124">
        <v>0</v>
      </c>
      <c r="Y27" s="117">
        <v>0</v>
      </c>
      <c r="AA27">
        <f t="shared" si="8"/>
        <v>0</v>
      </c>
      <c r="AB27">
        <f t="shared" si="9"/>
        <v>0</v>
      </c>
      <c r="AC27">
        <f t="shared" si="10"/>
        <v>0</v>
      </c>
      <c r="AD27">
        <f t="shared" si="2"/>
        <v>0</v>
      </c>
      <c r="AE27">
        <f t="shared" si="3"/>
        <v>19</v>
      </c>
      <c r="AG27">
        <f t="shared" si="11"/>
        <v>9.945515096468517</v>
      </c>
      <c r="AH27">
        <f t="shared" si="4"/>
        <v>9.877400046010854</v>
      </c>
      <c r="AI27">
        <f t="shared" si="5"/>
        <v>9.797500046010853</v>
      </c>
      <c r="AJ27">
        <f t="shared" si="12"/>
        <v>6.681920629071233</v>
      </c>
      <c r="AT27">
        <f t="shared" si="13"/>
        <v>0</v>
      </c>
    </row>
    <row r="28" spans="1:46" ht="12.75">
      <c r="A28" s="135">
        <v>20</v>
      </c>
      <c r="B28" s="156">
        <v>7.7</v>
      </c>
      <c r="C28" s="22">
        <v>7.5</v>
      </c>
      <c r="D28" s="22">
        <v>10.7</v>
      </c>
      <c r="E28" s="157">
        <v>4.2</v>
      </c>
      <c r="F28" s="140">
        <f t="shared" si="0"/>
        <v>7.449999999999999</v>
      </c>
      <c r="G28" s="65">
        <f t="shared" si="6"/>
        <v>97.12205447026395</v>
      </c>
      <c r="H28" s="114">
        <f t="shared" si="1"/>
        <v>7.272883567175688</v>
      </c>
      <c r="I28" s="133">
        <v>0</v>
      </c>
      <c r="J28" s="140"/>
      <c r="K28" s="73"/>
      <c r="L28" s="70"/>
      <c r="M28" s="70"/>
      <c r="N28" s="70"/>
      <c r="O28" s="145"/>
      <c r="P28" s="130" t="s">
        <v>102</v>
      </c>
      <c r="Q28" s="131">
        <v>32</v>
      </c>
      <c r="R28" s="148"/>
      <c r="S28" s="133">
        <v>3.9</v>
      </c>
      <c r="T28" s="151"/>
      <c r="U28" s="69"/>
      <c r="V28" s="111">
        <f t="shared" si="7"/>
        <v>0</v>
      </c>
      <c r="W28" s="117">
        <v>0</v>
      </c>
      <c r="X28" s="124">
        <v>0</v>
      </c>
      <c r="Y28" s="117">
        <v>0</v>
      </c>
      <c r="AA28">
        <f t="shared" si="8"/>
        <v>0</v>
      </c>
      <c r="AB28">
        <f t="shared" si="9"/>
        <v>0</v>
      </c>
      <c r="AC28">
        <f t="shared" si="10"/>
        <v>0</v>
      </c>
      <c r="AD28">
        <f t="shared" si="2"/>
        <v>0</v>
      </c>
      <c r="AE28">
        <f t="shared" si="3"/>
        <v>20</v>
      </c>
      <c r="AG28">
        <f t="shared" si="11"/>
        <v>10.5055132003167</v>
      </c>
      <c r="AH28">
        <f t="shared" si="4"/>
        <v>10.362970252792357</v>
      </c>
      <c r="AI28">
        <f t="shared" si="5"/>
        <v>10.203170252792356</v>
      </c>
      <c r="AJ28">
        <f t="shared" si="12"/>
        <v>7.272883567175688</v>
      </c>
      <c r="AT28">
        <f t="shared" si="13"/>
        <v>0</v>
      </c>
    </row>
    <row r="29" spans="1:46" ht="12.75">
      <c r="A29" s="134">
        <v>21</v>
      </c>
      <c r="B29" s="156">
        <v>6.2</v>
      </c>
      <c r="C29" s="22">
        <v>5.9</v>
      </c>
      <c r="D29" s="22">
        <v>8.3</v>
      </c>
      <c r="E29" s="157">
        <v>6</v>
      </c>
      <c r="F29" s="139">
        <f t="shared" si="0"/>
        <v>7.15</v>
      </c>
      <c r="G29" s="65">
        <f t="shared" si="6"/>
        <v>95.41697863230577</v>
      </c>
      <c r="H29" s="142">
        <f t="shared" si="1"/>
        <v>5.522839760845713</v>
      </c>
      <c r="I29" s="133">
        <v>1</v>
      </c>
      <c r="J29" s="139"/>
      <c r="K29" s="66"/>
      <c r="L29" s="64"/>
      <c r="M29" s="64"/>
      <c r="N29" s="64"/>
      <c r="O29" s="111"/>
      <c r="P29" s="130" t="s">
        <v>101</v>
      </c>
      <c r="Q29" s="131">
        <v>17</v>
      </c>
      <c r="R29" s="147"/>
      <c r="S29" s="133">
        <v>3.1</v>
      </c>
      <c r="T29" s="150"/>
      <c r="U29" s="63"/>
      <c r="V29" s="111">
        <f t="shared" si="7"/>
        <v>0</v>
      </c>
      <c r="W29" s="117">
        <v>0</v>
      </c>
      <c r="X29" s="124">
        <v>0</v>
      </c>
      <c r="Y29" s="117">
        <v>0</v>
      </c>
      <c r="AA29">
        <f t="shared" si="8"/>
        <v>0</v>
      </c>
      <c r="AB29">
        <f t="shared" si="9"/>
        <v>0</v>
      </c>
      <c r="AC29">
        <f t="shared" si="10"/>
        <v>0</v>
      </c>
      <c r="AD29">
        <f t="shared" si="2"/>
        <v>0</v>
      </c>
      <c r="AE29">
        <f t="shared" si="3"/>
        <v>21</v>
      </c>
      <c r="AG29">
        <f t="shared" si="11"/>
        <v>9.477279648605764</v>
      </c>
      <c r="AH29">
        <f t="shared" si="4"/>
        <v>9.282633897234025</v>
      </c>
      <c r="AI29">
        <f t="shared" si="5"/>
        <v>9.042933897234025</v>
      </c>
      <c r="AJ29">
        <f t="shared" si="12"/>
        <v>5.522839760845713</v>
      </c>
      <c r="AT29">
        <f t="shared" si="13"/>
        <v>0</v>
      </c>
    </row>
    <row r="30" spans="1:46" ht="12.75">
      <c r="A30" s="135">
        <v>22</v>
      </c>
      <c r="B30" s="156">
        <v>5.2</v>
      </c>
      <c r="C30" s="22">
        <v>5</v>
      </c>
      <c r="D30" s="22">
        <v>7.4</v>
      </c>
      <c r="E30" s="157">
        <v>6</v>
      </c>
      <c r="F30" s="140">
        <f t="shared" si="0"/>
        <v>6.7</v>
      </c>
      <c r="G30" s="65">
        <f t="shared" si="6"/>
        <v>96.80815924753729</v>
      </c>
      <c r="H30" s="114">
        <f t="shared" si="1"/>
        <v>4.735182573045007</v>
      </c>
      <c r="I30" s="133">
        <v>2.3</v>
      </c>
      <c r="J30" s="140"/>
      <c r="K30" s="73"/>
      <c r="L30" s="70"/>
      <c r="M30" s="70"/>
      <c r="N30" s="70"/>
      <c r="O30" s="145"/>
      <c r="P30" s="130" t="s">
        <v>107</v>
      </c>
      <c r="Q30" s="131">
        <v>37</v>
      </c>
      <c r="R30" s="148"/>
      <c r="S30" s="133">
        <v>0.4</v>
      </c>
      <c r="T30" s="151"/>
      <c r="U30" s="69"/>
      <c r="V30" s="111">
        <f t="shared" si="7"/>
        <v>0</v>
      </c>
      <c r="W30" s="117">
        <v>0</v>
      </c>
      <c r="X30" s="124">
        <v>0</v>
      </c>
      <c r="Y30" s="117">
        <v>0</v>
      </c>
      <c r="AA30">
        <f t="shared" si="8"/>
        <v>0</v>
      </c>
      <c r="AB30">
        <f t="shared" si="9"/>
        <v>0</v>
      </c>
      <c r="AC30">
        <f t="shared" si="10"/>
        <v>0</v>
      </c>
      <c r="AD30">
        <f t="shared" si="2"/>
        <v>0</v>
      </c>
      <c r="AE30">
        <f t="shared" si="3"/>
        <v>22</v>
      </c>
      <c r="AG30">
        <f t="shared" si="11"/>
        <v>8.842111842520199</v>
      </c>
      <c r="AH30">
        <f t="shared" si="4"/>
        <v>8.719685713352307</v>
      </c>
      <c r="AI30">
        <f t="shared" si="5"/>
        <v>8.559885713352307</v>
      </c>
      <c r="AJ30">
        <f t="shared" si="12"/>
        <v>4.735182573045007</v>
      </c>
      <c r="AT30">
        <f t="shared" si="13"/>
        <v>0</v>
      </c>
    </row>
    <row r="31" spans="1:46" ht="12.75">
      <c r="A31" s="134">
        <v>23</v>
      </c>
      <c r="B31" s="156">
        <v>2.8</v>
      </c>
      <c r="C31" s="22">
        <v>2</v>
      </c>
      <c r="D31" s="22">
        <v>7</v>
      </c>
      <c r="E31" s="157">
        <v>2.7</v>
      </c>
      <c r="F31" s="139">
        <f t="shared" si="0"/>
        <v>4.85</v>
      </c>
      <c r="G31" s="65">
        <f t="shared" si="6"/>
        <v>85.89843371766239</v>
      </c>
      <c r="H31" s="142">
        <f t="shared" si="1"/>
        <v>0.6792195545729821</v>
      </c>
      <c r="I31" s="133">
        <v>-0.5</v>
      </c>
      <c r="J31" s="139"/>
      <c r="K31" s="66"/>
      <c r="L31" s="64"/>
      <c r="M31" s="64"/>
      <c r="N31" s="64"/>
      <c r="O31" s="111"/>
      <c r="P31" s="130" t="s">
        <v>107</v>
      </c>
      <c r="Q31" s="131">
        <v>14</v>
      </c>
      <c r="R31" s="147"/>
      <c r="S31" s="133">
        <v>0</v>
      </c>
      <c r="T31" s="150"/>
      <c r="U31" s="63"/>
      <c r="V31" s="111">
        <f t="shared" si="7"/>
        <v>0</v>
      </c>
      <c r="W31" s="117">
        <v>0</v>
      </c>
      <c r="X31" s="124">
        <v>0</v>
      </c>
      <c r="Y31" s="117">
        <v>0</v>
      </c>
      <c r="AA31">
        <f t="shared" si="8"/>
        <v>0</v>
      </c>
      <c r="AB31">
        <f t="shared" si="9"/>
        <v>0</v>
      </c>
      <c r="AC31">
        <f t="shared" si="10"/>
        <v>0</v>
      </c>
      <c r="AD31">
        <f t="shared" si="2"/>
        <v>0</v>
      </c>
      <c r="AE31">
        <f t="shared" si="3"/>
        <v>23</v>
      </c>
      <c r="AG31">
        <f t="shared" si="11"/>
        <v>7.468490409399528</v>
      </c>
      <c r="AH31">
        <f t="shared" si="4"/>
        <v>7.054516284028025</v>
      </c>
      <c r="AI31">
        <f t="shared" si="5"/>
        <v>6.415316284028025</v>
      </c>
      <c r="AJ31">
        <f t="shared" si="12"/>
        <v>0.6792195545729821</v>
      </c>
      <c r="AT31">
        <f t="shared" si="13"/>
        <v>0</v>
      </c>
    </row>
    <row r="32" spans="1:46" ht="12.75">
      <c r="A32" s="135">
        <v>24</v>
      </c>
      <c r="B32" s="156">
        <v>4.7</v>
      </c>
      <c r="C32" s="22">
        <v>4</v>
      </c>
      <c r="D32" s="22">
        <v>9.8</v>
      </c>
      <c r="E32" s="157">
        <v>0</v>
      </c>
      <c r="F32" s="140">
        <f t="shared" si="0"/>
        <v>4.9</v>
      </c>
      <c r="G32" s="65">
        <f t="shared" si="6"/>
        <v>88.65850405755836</v>
      </c>
      <c r="H32" s="114">
        <f t="shared" si="1"/>
        <v>2.9909493594870074</v>
      </c>
      <c r="I32" s="133">
        <v>-4.3</v>
      </c>
      <c r="J32" s="140"/>
      <c r="K32" s="73"/>
      <c r="L32" s="70"/>
      <c r="M32" s="70"/>
      <c r="N32" s="70"/>
      <c r="O32" s="145"/>
      <c r="P32" s="130" t="s">
        <v>102</v>
      </c>
      <c r="Q32" s="131">
        <v>27</v>
      </c>
      <c r="R32" s="148"/>
      <c r="S32" s="133">
        <v>0.4</v>
      </c>
      <c r="T32" s="151"/>
      <c r="U32" s="69"/>
      <c r="V32" s="111">
        <f t="shared" si="7"/>
        <v>0</v>
      </c>
      <c r="W32" s="117">
        <v>0</v>
      </c>
      <c r="X32" s="124">
        <v>0</v>
      </c>
      <c r="Y32" s="117">
        <v>0</v>
      </c>
      <c r="AA32">
        <f t="shared" si="8"/>
        <v>0</v>
      </c>
      <c r="AB32">
        <f t="shared" si="9"/>
        <v>0</v>
      </c>
      <c r="AC32">
        <f t="shared" si="10"/>
        <v>0</v>
      </c>
      <c r="AD32">
        <f t="shared" si="2"/>
        <v>0</v>
      </c>
      <c r="AE32">
        <f t="shared" si="3"/>
        <v>24</v>
      </c>
      <c r="AG32">
        <f t="shared" si="11"/>
        <v>8.538851061383744</v>
      </c>
      <c r="AH32">
        <f t="shared" si="4"/>
        <v>8.129717614725772</v>
      </c>
      <c r="AI32">
        <f t="shared" si="5"/>
        <v>7.570417614725772</v>
      </c>
      <c r="AJ32">
        <f t="shared" si="12"/>
        <v>2.9909493594870074</v>
      </c>
      <c r="AT32">
        <f t="shared" si="13"/>
        <v>0</v>
      </c>
    </row>
    <row r="33" spans="1:46" ht="12.75">
      <c r="A33" s="134">
        <v>25</v>
      </c>
      <c r="B33" s="156">
        <v>9.2</v>
      </c>
      <c r="C33" s="22">
        <v>8.8</v>
      </c>
      <c r="D33" s="22">
        <v>10.2</v>
      </c>
      <c r="E33" s="157">
        <v>4.7</v>
      </c>
      <c r="F33" s="139">
        <f t="shared" si="0"/>
        <v>7.449999999999999</v>
      </c>
      <c r="G33" s="65">
        <f t="shared" si="6"/>
        <v>94.5867937169483</v>
      </c>
      <c r="H33" s="142">
        <f t="shared" si="1"/>
        <v>8.377383574099643</v>
      </c>
      <c r="I33" s="133">
        <v>4.3</v>
      </c>
      <c r="J33" s="139"/>
      <c r="K33" s="66"/>
      <c r="L33" s="64"/>
      <c r="M33" s="64"/>
      <c r="N33" s="64"/>
      <c r="O33" s="111"/>
      <c r="P33" s="130" t="s">
        <v>102</v>
      </c>
      <c r="Q33" s="131">
        <v>28</v>
      </c>
      <c r="R33" s="147"/>
      <c r="S33" s="133" t="s">
        <v>142</v>
      </c>
      <c r="T33" s="150"/>
      <c r="U33" s="63"/>
      <c r="V33" s="111">
        <f t="shared" si="7"/>
        <v>0</v>
      </c>
      <c r="W33" s="117">
        <v>0</v>
      </c>
      <c r="X33" s="124">
        <v>0</v>
      </c>
      <c r="Y33" s="117">
        <v>0</v>
      </c>
      <c r="AA33">
        <f t="shared" si="8"/>
        <v>0</v>
      </c>
      <c r="AB33">
        <f t="shared" si="9"/>
        <v>0</v>
      </c>
      <c r="AC33">
        <f t="shared" si="10"/>
        <v>0</v>
      </c>
      <c r="AD33">
        <f t="shared" si="2"/>
        <v>0</v>
      </c>
      <c r="AE33">
        <f t="shared" si="3"/>
        <v>25</v>
      </c>
      <c r="AG33">
        <f t="shared" si="11"/>
        <v>11.630815163633265</v>
      </c>
      <c r="AH33">
        <f t="shared" si="4"/>
        <v>11.32081514642534</v>
      </c>
      <c r="AI33">
        <f t="shared" si="5"/>
        <v>11.001215146425341</v>
      </c>
      <c r="AJ33">
        <f t="shared" si="12"/>
        <v>8.377383574099643</v>
      </c>
      <c r="AT33">
        <f t="shared" si="13"/>
        <v>0</v>
      </c>
    </row>
    <row r="34" spans="1:46" ht="12.75">
      <c r="A34" s="135">
        <v>26</v>
      </c>
      <c r="B34" s="156">
        <v>8.1</v>
      </c>
      <c r="C34" s="22">
        <v>7.1</v>
      </c>
      <c r="D34" s="22">
        <v>13.1</v>
      </c>
      <c r="E34" s="157">
        <v>4.6</v>
      </c>
      <c r="F34" s="140">
        <f t="shared" si="0"/>
        <v>8.85</v>
      </c>
      <c r="G34" s="65">
        <f t="shared" si="6"/>
        <v>85.99636593308894</v>
      </c>
      <c r="H34" s="114">
        <f t="shared" si="1"/>
        <v>5.902107155704626</v>
      </c>
      <c r="I34" s="133">
        <v>1.1</v>
      </c>
      <c r="J34" s="140"/>
      <c r="K34" s="73"/>
      <c r="L34" s="70"/>
      <c r="M34" s="70"/>
      <c r="N34" s="70"/>
      <c r="O34" s="145"/>
      <c r="P34" s="130" t="s">
        <v>108</v>
      </c>
      <c r="Q34" s="131">
        <v>19</v>
      </c>
      <c r="R34" s="148"/>
      <c r="S34" s="133" t="s">
        <v>142</v>
      </c>
      <c r="T34" s="151"/>
      <c r="U34" s="69"/>
      <c r="V34" s="111">
        <f t="shared" si="7"/>
        <v>0</v>
      </c>
      <c r="W34" s="117">
        <v>0</v>
      </c>
      <c r="X34" s="124">
        <v>0</v>
      </c>
      <c r="Y34" s="117">
        <v>0</v>
      </c>
      <c r="AA34">
        <f t="shared" si="8"/>
        <v>26</v>
      </c>
      <c r="AB34">
        <f t="shared" si="9"/>
        <v>0</v>
      </c>
      <c r="AC34">
        <f t="shared" si="10"/>
        <v>0</v>
      </c>
      <c r="AD34">
        <f t="shared" si="2"/>
        <v>0</v>
      </c>
      <c r="AE34">
        <f t="shared" si="3"/>
        <v>26</v>
      </c>
      <c r="AG34">
        <f t="shared" si="11"/>
        <v>10.795791854163713</v>
      </c>
      <c r="AH34">
        <f t="shared" si="4"/>
        <v>10.082988668281233</v>
      </c>
      <c r="AI34">
        <f t="shared" si="5"/>
        <v>9.283988668281234</v>
      </c>
      <c r="AJ34">
        <f t="shared" si="12"/>
        <v>5.902107155704626</v>
      </c>
      <c r="AT34">
        <f t="shared" si="13"/>
        <v>0</v>
      </c>
    </row>
    <row r="35" spans="1:46" ht="12.75">
      <c r="A35" s="134">
        <v>27</v>
      </c>
      <c r="B35" s="156">
        <v>9.4</v>
      </c>
      <c r="C35" s="22">
        <v>9</v>
      </c>
      <c r="D35" s="22">
        <v>12.4</v>
      </c>
      <c r="E35" s="157">
        <v>8.1</v>
      </c>
      <c r="F35" s="139">
        <f t="shared" si="0"/>
        <v>10.25</v>
      </c>
      <c r="G35" s="65">
        <f t="shared" si="6"/>
        <v>94.627808658184</v>
      </c>
      <c r="H35" s="142">
        <f t="shared" si="1"/>
        <v>8.582456832042917</v>
      </c>
      <c r="I35" s="133">
        <v>4.8</v>
      </c>
      <c r="J35" s="139"/>
      <c r="K35" s="66"/>
      <c r="L35" s="64"/>
      <c r="M35" s="64"/>
      <c r="N35" s="64"/>
      <c r="O35" s="111"/>
      <c r="P35" s="130" t="s">
        <v>108</v>
      </c>
      <c r="Q35" s="131">
        <v>35</v>
      </c>
      <c r="R35" s="147"/>
      <c r="S35" s="133">
        <v>2.1</v>
      </c>
      <c r="T35" s="150"/>
      <c r="U35" s="63"/>
      <c r="V35" s="111">
        <f t="shared" si="7"/>
        <v>0</v>
      </c>
      <c r="W35" s="117">
        <v>0</v>
      </c>
      <c r="X35" s="124">
        <v>0</v>
      </c>
      <c r="Y35" s="117">
        <v>0</v>
      </c>
      <c r="AA35">
        <f t="shared" si="8"/>
        <v>0</v>
      </c>
      <c r="AB35">
        <f t="shared" si="9"/>
        <v>0</v>
      </c>
      <c r="AC35">
        <f t="shared" si="10"/>
        <v>0</v>
      </c>
      <c r="AD35">
        <f t="shared" si="2"/>
        <v>0</v>
      </c>
      <c r="AE35">
        <f t="shared" si="3"/>
        <v>27</v>
      </c>
      <c r="AG35">
        <f t="shared" si="11"/>
        <v>11.78859945679543</v>
      </c>
      <c r="AH35">
        <f t="shared" si="4"/>
        <v>11.474893337456098</v>
      </c>
      <c r="AI35">
        <f t="shared" si="5"/>
        <v>11.155293337456097</v>
      </c>
      <c r="AJ35">
        <f t="shared" si="12"/>
        <v>8.582456832042917</v>
      </c>
      <c r="AT35">
        <f t="shared" si="13"/>
        <v>0</v>
      </c>
    </row>
    <row r="36" spans="1:46" ht="12.75">
      <c r="A36" s="135">
        <v>28</v>
      </c>
      <c r="B36" s="156">
        <v>6</v>
      </c>
      <c r="C36" s="22">
        <v>4.5</v>
      </c>
      <c r="D36" s="22">
        <v>6.8</v>
      </c>
      <c r="E36" s="157">
        <v>4.5</v>
      </c>
      <c r="F36" s="140">
        <f t="shared" si="0"/>
        <v>5.65</v>
      </c>
      <c r="G36" s="65">
        <f t="shared" si="6"/>
        <v>77.2606016068312</v>
      </c>
      <c r="H36" s="114">
        <f t="shared" si="1"/>
        <v>2.3278362428909016</v>
      </c>
      <c r="I36" s="133">
        <v>1.6</v>
      </c>
      <c r="J36" s="140"/>
      <c r="K36" s="73"/>
      <c r="L36" s="70"/>
      <c r="M36" s="70"/>
      <c r="N36" s="70"/>
      <c r="O36" s="145"/>
      <c r="P36" s="130" t="s">
        <v>108</v>
      </c>
      <c r="Q36" s="131">
        <v>44</v>
      </c>
      <c r="R36" s="148"/>
      <c r="S36" s="133">
        <v>3.3</v>
      </c>
      <c r="T36" s="151"/>
      <c r="U36" s="69"/>
      <c r="V36" s="111">
        <f t="shared" si="7"/>
        <v>0</v>
      </c>
      <c r="W36" s="117">
        <v>0</v>
      </c>
      <c r="X36" s="124">
        <v>0</v>
      </c>
      <c r="Y36" s="117">
        <v>0</v>
      </c>
      <c r="AA36">
        <f t="shared" si="8"/>
        <v>0</v>
      </c>
      <c r="AB36">
        <f t="shared" si="9"/>
        <v>0</v>
      </c>
      <c r="AC36">
        <f t="shared" si="10"/>
        <v>0</v>
      </c>
      <c r="AD36">
        <f t="shared" si="2"/>
        <v>0</v>
      </c>
      <c r="AE36">
        <f t="shared" si="3"/>
        <v>28</v>
      </c>
      <c r="AG36">
        <f t="shared" si="11"/>
        <v>9.347120306962537</v>
      </c>
      <c r="AH36">
        <f t="shared" si="4"/>
        <v>8.420141382073544</v>
      </c>
      <c r="AI36">
        <f t="shared" si="5"/>
        <v>7.2216413820735434</v>
      </c>
      <c r="AJ36">
        <f t="shared" si="12"/>
        <v>2.3278362428909016</v>
      </c>
      <c r="AT36">
        <f t="shared" si="13"/>
        <v>0</v>
      </c>
    </row>
    <row r="37" spans="1:46" ht="12.75">
      <c r="A37" s="134">
        <v>29</v>
      </c>
      <c r="B37" s="156">
        <v>3.9</v>
      </c>
      <c r="C37" s="22">
        <v>2.5</v>
      </c>
      <c r="D37" s="22">
        <v>5.5</v>
      </c>
      <c r="E37" s="157">
        <v>2.9</v>
      </c>
      <c r="F37" s="139">
        <f t="shared" si="0"/>
        <v>4.2</v>
      </c>
      <c r="G37" s="65">
        <f t="shared" si="6"/>
        <v>76.70539265889505</v>
      </c>
      <c r="H37" s="142">
        <f t="shared" si="1"/>
        <v>0.1906773119179736</v>
      </c>
      <c r="I37" s="133">
        <v>0.8</v>
      </c>
      <c r="J37" s="139"/>
      <c r="K37" s="66"/>
      <c r="L37" s="64"/>
      <c r="M37" s="64"/>
      <c r="N37" s="64"/>
      <c r="O37" s="111"/>
      <c r="P37" s="130" t="s">
        <v>107</v>
      </c>
      <c r="Q37" s="131">
        <v>46</v>
      </c>
      <c r="R37" s="147"/>
      <c r="S37" s="133">
        <v>0.2</v>
      </c>
      <c r="T37" s="150"/>
      <c r="U37" s="63"/>
      <c r="V37" s="111">
        <f t="shared" si="7"/>
        <v>0</v>
      </c>
      <c r="W37" s="117">
        <v>0</v>
      </c>
      <c r="X37" s="124">
        <v>0</v>
      </c>
      <c r="Y37" s="117">
        <v>0</v>
      </c>
      <c r="AA37">
        <f t="shared" si="8"/>
        <v>0</v>
      </c>
      <c r="AB37">
        <f t="shared" si="9"/>
        <v>0</v>
      </c>
      <c r="AC37">
        <f t="shared" si="10"/>
        <v>29</v>
      </c>
      <c r="AD37">
        <f t="shared" si="2"/>
        <v>0</v>
      </c>
      <c r="AE37">
        <f t="shared" si="3"/>
        <v>29</v>
      </c>
      <c r="AG37">
        <f t="shared" si="11"/>
        <v>8.072706165126084</v>
      </c>
      <c r="AH37">
        <f t="shared" si="4"/>
        <v>7.310800962158791</v>
      </c>
      <c r="AI37">
        <f t="shared" si="5"/>
        <v>6.1922009621587915</v>
      </c>
      <c r="AJ37">
        <f t="shared" si="12"/>
        <v>0.1906773119179736</v>
      </c>
      <c r="AT37">
        <f t="shared" si="13"/>
        <v>0</v>
      </c>
    </row>
    <row r="38" spans="1:46" ht="12.75">
      <c r="A38" s="135">
        <v>30</v>
      </c>
      <c r="B38" s="156">
        <v>1.5</v>
      </c>
      <c r="C38" s="22">
        <v>0.6</v>
      </c>
      <c r="D38" s="22">
        <v>2.8</v>
      </c>
      <c r="E38" s="157">
        <v>1.2</v>
      </c>
      <c r="F38" s="140">
        <f t="shared" si="0"/>
        <v>2</v>
      </c>
      <c r="G38" s="65">
        <f t="shared" si="6"/>
        <v>83.15294980083532</v>
      </c>
      <c r="H38" s="114">
        <f t="shared" si="1"/>
        <v>-1.0417769509276864</v>
      </c>
      <c r="I38" s="133">
        <v>-1.2</v>
      </c>
      <c r="J38" s="140"/>
      <c r="K38" s="73"/>
      <c r="L38" s="70"/>
      <c r="M38" s="70"/>
      <c r="N38" s="70"/>
      <c r="O38" s="145"/>
      <c r="P38" s="130" t="s">
        <v>103</v>
      </c>
      <c r="Q38" s="131">
        <v>47</v>
      </c>
      <c r="R38" s="148"/>
      <c r="S38" s="133">
        <v>0</v>
      </c>
      <c r="T38" s="151"/>
      <c r="U38" s="69"/>
      <c r="V38" s="111">
        <f t="shared" si="7"/>
        <v>0</v>
      </c>
      <c r="W38" s="117">
        <v>0</v>
      </c>
      <c r="X38" s="124">
        <v>0</v>
      </c>
      <c r="Y38" s="117">
        <v>0</v>
      </c>
      <c r="AA38">
        <f t="shared" si="8"/>
        <v>0</v>
      </c>
      <c r="AB38">
        <f t="shared" si="9"/>
        <v>0</v>
      </c>
      <c r="AC38">
        <f t="shared" si="10"/>
        <v>0</v>
      </c>
      <c r="AD38">
        <f t="shared" si="2"/>
        <v>0</v>
      </c>
      <c r="AE38">
        <f t="shared" si="3"/>
        <v>30</v>
      </c>
      <c r="AG38">
        <f t="shared" si="11"/>
        <v>6.8062058612105245</v>
      </c>
      <c r="AH38">
        <f t="shared" si="4"/>
        <v>6.378660943113899</v>
      </c>
      <c r="AI38">
        <f t="shared" si="5"/>
        <v>5.659560943113899</v>
      </c>
      <c r="AJ38">
        <f t="shared" si="12"/>
        <v>-1.0417769509276864</v>
      </c>
      <c r="AT38">
        <f t="shared" si="13"/>
        <v>0</v>
      </c>
    </row>
    <row r="39" spans="1:46" ht="12.75">
      <c r="A39" s="134">
        <v>31</v>
      </c>
      <c r="B39" s="156">
        <v>-3.1</v>
      </c>
      <c r="C39" s="22">
        <v>-3.5</v>
      </c>
      <c r="D39" s="22">
        <v>3.9</v>
      </c>
      <c r="E39" s="157">
        <v>-3.4</v>
      </c>
      <c r="F39" s="139">
        <f t="shared" si="0"/>
        <v>0.25</v>
      </c>
      <c r="G39" s="65">
        <f t="shared" si="6"/>
        <v>91.12756900573731</v>
      </c>
      <c r="H39" s="142">
        <f t="shared" si="1"/>
        <v>-4.338181308759743</v>
      </c>
      <c r="I39" s="133">
        <v>-6.4</v>
      </c>
      <c r="J39" s="139"/>
      <c r="K39" s="66"/>
      <c r="L39" s="64"/>
      <c r="M39" s="64"/>
      <c r="N39" s="64"/>
      <c r="O39" s="111"/>
      <c r="P39" s="130" t="s">
        <v>103</v>
      </c>
      <c r="Q39" s="131">
        <v>32</v>
      </c>
      <c r="R39" s="147"/>
      <c r="S39" s="133">
        <v>2</v>
      </c>
      <c r="T39" s="150"/>
      <c r="U39" s="63"/>
      <c r="V39" s="111">
        <f t="shared" si="7"/>
        <v>0</v>
      </c>
      <c r="W39" s="117">
        <v>0</v>
      </c>
      <c r="X39" s="124">
        <v>1</v>
      </c>
      <c r="Y39" s="117">
        <v>0</v>
      </c>
      <c r="AA39">
        <f t="shared" si="8"/>
        <v>0</v>
      </c>
      <c r="AB39">
        <f t="shared" si="9"/>
        <v>0</v>
      </c>
      <c r="AC39">
        <f t="shared" si="10"/>
        <v>0</v>
      </c>
      <c r="AD39">
        <f t="shared" si="2"/>
        <v>0</v>
      </c>
      <c r="AE39">
        <f t="shared" si="3"/>
        <v>31</v>
      </c>
      <c r="AG39">
        <f t="shared" si="11"/>
        <v>4.860018610434573</v>
      </c>
      <c r="AH39">
        <f t="shared" si="4"/>
        <v>4.716816812915441</v>
      </c>
      <c r="AI39">
        <f t="shared" si="5"/>
        <v>4.428816812915441</v>
      </c>
      <c r="AJ39">
        <f t="shared" si="12"/>
        <v>-4.338181308759743</v>
      </c>
      <c r="AT39">
        <f t="shared" si="13"/>
        <v>0</v>
      </c>
    </row>
    <row r="40" spans="1:46" ht="13.5" thickBot="1">
      <c r="A40" s="136"/>
      <c r="B40" s="75"/>
      <c r="C40" s="76"/>
      <c r="D40" s="76"/>
      <c r="E40" s="77"/>
      <c r="F40" s="141"/>
      <c r="G40" s="102"/>
      <c r="H40" s="143"/>
      <c r="I40" s="78"/>
      <c r="J40" s="141"/>
      <c r="K40" s="103"/>
      <c r="L40" s="101"/>
      <c r="M40" s="101"/>
      <c r="N40" s="101"/>
      <c r="O40" s="112"/>
      <c r="P40" s="75"/>
      <c r="Q40" s="77"/>
      <c r="R40" s="149"/>
      <c r="S40" s="78"/>
      <c r="T40" s="141"/>
      <c r="U40" s="100"/>
      <c r="V40" s="112"/>
      <c r="W40" s="119"/>
      <c r="X40" s="125"/>
      <c r="Y40" s="119"/>
      <c r="AT40">
        <f t="shared" si="13"/>
        <v>0</v>
      </c>
    </row>
    <row r="41" spans="1:46" ht="13.5" thickBot="1">
      <c r="A41" s="104" t="s">
        <v>22</v>
      </c>
      <c r="B41" s="63">
        <f>SUM(B9:B39)</f>
        <v>117.10000000000001</v>
      </c>
      <c r="C41" s="64">
        <f aca="true" t="shared" si="14" ref="C41:T41">SUM(C9:C39)</f>
        <v>101.19999999999997</v>
      </c>
      <c r="D41" s="64">
        <f t="shared" si="14"/>
        <v>202.80000000000004</v>
      </c>
      <c r="E41" s="64">
        <f t="shared" si="14"/>
        <v>50.800000000000004</v>
      </c>
      <c r="F41" s="106">
        <f t="shared" si="14"/>
        <v>126.80000000000001</v>
      </c>
      <c r="G41" s="107">
        <f t="shared" si="14"/>
        <v>2839.55347382598</v>
      </c>
      <c r="H41" s="107">
        <f>SUM(H9:H39)</f>
        <v>77.62032215878465</v>
      </c>
      <c r="I41" s="66">
        <f t="shared" si="14"/>
        <v>-26.999999999999993</v>
      </c>
      <c r="J41" s="106">
        <f t="shared" si="14"/>
        <v>0</v>
      </c>
      <c r="K41" s="108">
        <f t="shared" si="14"/>
        <v>0</v>
      </c>
      <c r="L41" s="105">
        <f t="shared" si="14"/>
        <v>0</v>
      </c>
      <c r="M41" s="105">
        <f t="shared" si="14"/>
        <v>0</v>
      </c>
      <c r="N41" s="105">
        <f t="shared" si="14"/>
        <v>0</v>
      </c>
      <c r="O41" s="106">
        <f t="shared" si="14"/>
        <v>0</v>
      </c>
      <c r="P41" s="63"/>
      <c r="Q41" s="67">
        <f t="shared" si="14"/>
        <v>760</v>
      </c>
      <c r="R41" s="107">
        <f t="shared" si="14"/>
        <v>0</v>
      </c>
      <c r="S41" s="65">
        <f>SUM(S9:S39)</f>
        <v>45.300000000000004</v>
      </c>
      <c r="T41" s="109">
        <f t="shared" si="14"/>
        <v>0</v>
      </c>
      <c r="U41" s="107">
        <f>SUM(U9:U39)</f>
        <v>0</v>
      </c>
      <c r="V41" s="113">
        <f>SUM(V9:V39)</f>
        <v>0</v>
      </c>
      <c r="W41" s="107">
        <f>SUM(W9:W39)</f>
        <v>0</v>
      </c>
      <c r="X41" s="113">
        <f>SUM(X9:X39)</f>
        <v>6</v>
      </c>
      <c r="Y41" s="128">
        <f>SUM(Y9:Y39)</f>
        <v>0</v>
      </c>
      <c r="AA41">
        <f>MAX(AA9:AA39)</f>
        <v>26</v>
      </c>
      <c r="AB41">
        <f>MAX(AB9:AB39)</f>
        <v>8</v>
      </c>
      <c r="AC41">
        <f>MAX(AC9:AC39)</f>
        <v>29</v>
      </c>
      <c r="AD41">
        <f>MAX(AD9:AD39)</f>
        <v>18</v>
      </c>
      <c r="AE41">
        <f>MAX(AE9:AE39)</f>
        <v>31</v>
      </c>
      <c r="AT41">
        <f t="shared" si="13"/>
        <v>0</v>
      </c>
    </row>
    <row r="42" spans="1:46" ht="12.75">
      <c r="A42" s="68" t="s">
        <v>23</v>
      </c>
      <c r="B42" s="69">
        <f>AVERAGE(B9:B39)</f>
        <v>3.77741935483871</v>
      </c>
      <c r="C42" s="70">
        <f aca="true" t="shared" si="15" ref="C42:T42">AVERAGE(C9:C39)</f>
        <v>3.2645161290322573</v>
      </c>
      <c r="D42" s="70">
        <f t="shared" si="15"/>
        <v>6.541935483870969</v>
      </c>
      <c r="E42" s="70">
        <f t="shared" si="15"/>
        <v>1.638709677419355</v>
      </c>
      <c r="F42" s="71">
        <f t="shared" si="15"/>
        <v>4.090322580645162</v>
      </c>
      <c r="G42" s="72">
        <f t="shared" si="15"/>
        <v>91.59849915567676</v>
      </c>
      <c r="H42" s="72">
        <f>AVERAGE(H9:H39)</f>
        <v>2.503881359960795</v>
      </c>
      <c r="I42" s="73">
        <f t="shared" si="15"/>
        <v>-0.8709677419354837</v>
      </c>
      <c r="J42" s="71" t="e">
        <f t="shared" si="15"/>
        <v>#DIV/0!</v>
      </c>
      <c r="K42" s="73" t="e">
        <f t="shared" si="15"/>
        <v>#DIV/0!</v>
      </c>
      <c r="L42" s="70" t="e">
        <f t="shared" si="15"/>
        <v>#DIV/0!</v>
      </c>
      <c r="M42" s="70" t="e">
        <f t="shared" si="15"/>
        <v>#DIV/0!</v>
      </c>
      <c r="N42" s="70" t="e">
        <f t="shared" si="15"/>
        <v>#DIV/0!</v>
      </c>
      <c r="O42" s="71" t="e">
        <f t="shared" si="15"/>
        <v>#DIV/0!</v>
      </c>
      <c r="P42" s="69"/>
      <c r="Q42" s="71">
        <f t="shared" si="15"/>
        <v>24.516129032258064</v>
      </c>
      <c r="R42" s="72" t="e">
        <f t="shared" si="15"/>
        <v>#DIV/0!</v>
      </c>
      <c r="S42" s="72">
        <f>AVERAGE(S9:S39)</f>
        <v>1.677777777777778</v>
      </c>
      <c r="T42" s="72" t="e">
        <f t="shared" si="15"/>
        <v>#DIV/0!</v>
      </c>
      <c r="U42" s="72" t="e">
        <f>AVERAGE(U9:U39)</f>
        <v>#DIV/0!</v>
      </c>
      <c r="V42" s="114">
        <f>AVERAGE(V9:V39)</f>
        <v>0</v>
      </c>
      <c r="W42" s="117"/>
      <c r="X42" s="124"/>
      <c r="Y42" s="120"/>
      <c r="AT42">
        <f t="shared" si="13"/>
        <v>0</v>
      </c>
    </row>
    <row r="43" spans="1:46" ht="12.75">
      <c r="A43" s="68" t="s">
        <v>24</v>
      </c>
      <c r="B43" s="69">
        <f>MAX(B9:B39)</f>
        <v>9.4</v>
      </c>
      <c r="C43" s="70">
        <f aca="true" t="shared" si="16" ref="C43:T43">MAX(C9:C39)</f>
        <v>9</v>
      </c>
      <c r="D43" s="70">
        <f t="shared" si="16"/>
        <v>13.1</v>
      </c>
      <c r="E43" s="70">
        <f t="shared" si="16"/>
        <v>8.2</v>
      </c>
      <c r="F43" s="71">
        <f t="shared" si="16"/>
        <v>10.25</v>
      </c>
      <c r="G43" s="72">
        <f t="shared" si="16"/>
        <v>98.51174072914311</v>
      </c>
      <c r="H43" s="72">
        <f>MAX(H9:H39)</f>
        <v>8.582456832042917</v>
      </c>
      <c r="I43" s="73">
        <f t="shared" si="16"/>
        <v>5.6</v>
      </c>
      <c r="J43" s="71">
        <f t="shared" si="16"/>
        <v>0</v>
      </c>
      <c r="K43" s="73">
        <f t="shared" si="16"/>
        <v>0</v>
      </c>
      <c r="L43" s="70">
        <f t="shared" si="16"/>
        <v>0</v>
      </c>
      <c r="M43" s="70">
        <f t="shared" si="16"/>
        <v>0</v>
      </c>
      <c r="N43" s="70">
        <f t="shared" si="16"/>
        <v>0</v>
      </c>
      <c r="O43" s="71">
        <f t="shared" si="16"/>
        <v>0</v>
      </c>
      <c r="P43" s="69"/>
      <c r="Q43" s="67">
        <f t="shared" si="16"/>
        <v>47</v>
      </c>
      <c r="R43" s="72">
        <f t="shared" si="16"/>
        <v>0</v>
      </c>
      <c r="S43" s="72">
        <f>MAX(S9:S39)</f>
        <v>13.3</v>
      </c>
      <c r="T43" s="67">
        <f t="shared" si="16"/>
        <v>0</v>
      </c>
      <c r="U43" s="72">
        <f>MAX(U9:U39)</f>
        <v>0</v>
      </c>
      <c r="V43" s="114">
        <f>MAX(V9:V39)</f>
        <v>0</v>
      </c>
      <c r="W43" s="117"/>
      <c r="X43" s="124"/>
      <c r="Y43" s="117"/>
      <c r="AT43">
        <f t="shared" si="13"/>
        <v>0</v>
      </c>
    </row>
    <row r="44" spans="1:46" ht="13.5" thickBot="1">
      <c r="A44" s="74" t="s">
        <v>25</v>
      </c>
      <c r="B44" s="75">
        <f>MIN(B9:B39)</f>
        <v>-5</v>
      </c>
      <c r="C44" s="76">
        <f aca="true" t="shared" si="17" ref="C44:T44">MIN(C9:C39)</f>
        <v>-5.2</v>
      </c>
      <c r="D44" s="76">
        <f t="shared" si="17"/>
        <v>-0.2</v>
      </c>
      <c r="E44" s="76">
        <f t="shared" si="17"/>
        <v>-7.4</v>
      </c>
      <c r="F44" s="77">
        <f t="shared" si="17"/>
        <v>-3.0500000000000003</v>
      </c>
      <c r="G44" s="78">
        <f t="shared" si="17"/>
        <v>76.70539265889505</v>
      </c>
      <c r="H44" s="78">
        <f>MIN(H9:H39)</f>
        <v>-5.663915340306832</v>
      </c>
      <c r="I44" s="79">
        <f t="shared" si="17"/>
        <v>-8.9</v>
      </c>
      <c r="J44" s="77">
        <f t="shared" si="17"/>
        <v>0</v>
      </c>
      <c r="K44" s="79">
        <f t="shared" si="17"/>
        <v>0</v>
      </c>
      <c r="L44" s="76">
        <f t="shared" si="17"/>
        <v>0</v>
      </c>
      <c r="M44" s="76">
        <f t="shared" si="17"/>
        <v>0</v>
      </c>
      <c r="N44" s="76">
        <f t="shared" si="17"/>
        <v>0</v>
      </c>
      <c r="O44" s="77">
        <f t="shared" si="17"/>
        <v>0</v>
      </c>
      <c r="P44" s="75"/>
      <c r="Q44" s="110">
        <f t="shared" si="17"/>
        <v>3</v>
      </c>
      <c r="R44" s="78">
        <f t="shared" si="17"/>
        <v>0</v>
      </c>
      <c r="S44" s="78">
        <f>MIN(S9:S39)</f>
        <v>0</v>
      </c>
      <c r="T44" s="110">
        <f t="shared" si="17"/>
        <v>0</v>
      </c>
      <c r="U44" s="78">
        <f>MIN(U9:U39)</f>
        <v>0</v>
      </c>
      <c r="V44" s="115">
        <f>MIN(V9:V39)</f>
        <v>0</v>
      </c>
      <c r="W44" s="118"/>
      <c r="X44" s="126"/>
      <c r="Y44" s="118"/>
      <c r="AT44">
        <f t="shared" si="13"/>
        <v>0</v>
      </c>
    </row>
    <row r="45" spans="1:46" ht="13.5" thickBot="1">
      <c r="A45" s="46"/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8"/>
      <c r="Q45" s="48"/>
      <c r="R45" s="47"/>
      <c r="S45" s="48"/>
      <c r="T45" s="48"/>
      <c r="U45" s="47"/>
      <c r="V45" s="49"/>
      <c r="W45" s="94"/>
      <c r="X45" s="127"/>
      <c r="Y45" s="94"/>
      <c r="AT45">
        <f t="shared" si="13"/>
        <v>0</v>
      </c>
    </row>
    <row r="46" spans="1:46" ht="12.75">
      <c r="A46" s="43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43"/>
      <c r="Q46" s="43"/>
      <c r="R46" s="2"/>
      <c r="S46" s="43"/>
      <c r="T46" s="43"/>
      <c r="U46" s="2"/>
      <c r="V46" s="2"/>
      <c r="AT46">
        <f t="shared" si="13"/>
        <v>0</v>
      </c>
    </row>
    <row r="47" spans="1:46" ht="12.75">
      <c r="A47" s="43"/>
      <c r="B47" s="2"/>
      <c r="C47" s="2"/>
      <c r="D47" s="2"/>
      <c r="E47" s="2"/>
      <c r="F47" s="2"/>
      <c r="G47" s="2"/>
      <c r="H47" s="43"/>
      <c r="I47" s="2"/>
      <c r="J47" s="2"/>
      <c r="K47" s="2"/>
      <c r="L47" s="2"/>
      <c r="M47" s="2"/>
      <c r="N47" s="2"/>
      <c r="O47" s="2"/>
      <c r="P47" s="43"/>
      <c r="Q47" s="44"/>
      <c r="R47" s="2"/>
      <c r="S47" s="2"/>
      <c r="T47" s="43"/>
      <c r="U47" s="2"/>
      <c r="V47" s="2"/>
      <c r="AT47">
        <f t="shared" si="13"/>
        <v>0</v>
      </c>
    </row>
    <row r="48" spans="1:22" ht="12.75">
      <c r="A48" s="43"/>
      <c r="B48" s="2"/>
      <c r="C48" s="2"/>
      <c r="D48" s="2"/>
      <c r="E48" s="2"/>
      <c r="F48" s="2"/>
      <c r="G48" s="45"/>
      <c r="H48" s="43"/>
      <c r="I48" s="2"/>
      <c r="J48" s="2"/>
      <c r="K48" s="2"/>
      <c r="L48" s="2"/>
      <c r="M48" s="2"/>
      <c r="N48" s="2"/>
      <c r="O48" s="2"/>
      <c r="P48" s="43"/>
      <c r="Q48" s="43"/>
      <c r="R48" s="2"/>
      <c r="S48" s="2"/>
      <c r="T48" s="43"/>
      <c r="U48" s="2"/>
      <c r="V48" s="2"/>
    </row>
    <row r="49" spans="1:22" ht="12.75">
      <c r="A49" s="43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43"/>
      <c r="Q49" s="43"/>
      <c r="R49" s="2"/>
      <c r="S49" s="43"/>
      <c r="T49" s="43"/>
      <c r="U49" s="2"/>
      <c r="V49" s="2"/>
    </row>
    <row r="50" spans="1:22" ht="12.75">
      <c r="A50" s="43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43"/>
      <c r="Q50" s="43"/>
      <c r="R50" s="2"/>
      <c r="S50" s="43"/>
      <c r="T50" s="43"/>
      <c r="U50" s="2"/>
      <c r="V50" s="2"/>
    </row>
    <row r="53" ht="12.75">
      <c r="A53" s="34"/>
    </row>
    <row r="58" ht="12.75">
      <c r="B58" s="42" t="s">
        <v>71</v>
      </c>
    </row>
    <row r="60" spans="2:6" ht="12.75">
      <c r="B60" t="b">
        <f>S9&gt;=0.2</f>
        <v>1</v>
      </c>
      <c r="C60" t="b">
        <f>S9&gt;=1</f>
        <v>0</v>
      </c>
      <c r="D60" t="b">
        <f>S9&gt;=5</f>
        <v>0</v>
      </c>
      <c r="F60" t="b">
        <f>S9="tr"</f>
        <v>0</v>
      </c>
    </row>
    <row r="61" spans="2:6" ht="12.75">
      <c r="B61">
        <f>DCOUNTA(S8:S38,1,B59:B60)</f>
        <v>22</v>
      </c>
      <c r="C61">
        <f>DCOUNTA(S8:S38,1,C59:C60)</f>
        <v>12</v>
      </c>
      <c r="D61">
        <f>DCOUNTA(S8:S38,1,D59:D60)</f>
        <v>6</v>
      </c>
      <c r="F61">
        <f>DCOUNTA(S8:S38,1,F59:F60)</f>
        <v>4</v>
      </c>
    </row>
    <row r="63" spans="2:4" ht="12.75">
      <c r="B63" t="s">
        <v>88</v>
      </c>
      <c r="C63" t="s">
        <v>89</v>
      </c>
      <c r="D63" t="s">
        <v>90</v>
      </c>
    </row>
    <row r="64" spans="2:4" ht="12.75">
      <c r="B64">
        <f>(B61-F61)</f>
        <v>18</v>
      </c>
      <c r="C64">
        <f>(C61-F61)</f>
        <v>8</v>
      </c>
      <c r="D64">
        <f>(D61-F61)</f>
        <v>2</v>
      </c>
    </row>
  </sheetData>
  <mergeCells count="3">
    <mergeCell ref="B6:F6"/>
    <mergeCell ref="W6:W8"/>
    <mergeCell ref="X4:X8"/>
  </mergeCells>
  <printOptions horizontalCentered="1" verticalCentered="1"/>
  <pageMargins left="0" right="0" top="0" bottom="0" header="0" footer="0"/>
  <pageSetup blackAndWhite="1" fitToHeight="1" fitToWidth="1" horizontalDpi="360" verticalDpi="36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7"/>
  <sheetViews>
    <sheetView workbookViewId="0" topLeftCell="A4">
      <selection activeCell="D17" sqref="D17"/>
    </sheetView>
  </sheetViews>
  <sheetFormatPr defaultColWidth="9.140625" defaultRowHeight="12.75"/>
  <sheetData>
    <row r="1" spans="1:14" ht="12.75">
      <c r="A1" s="50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2.75">
      <c r="A2" s="166" t="s">
        <v>97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</row>
    <row r="3" spans="1:14" ht="13.5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12.75">
      <c r="A4" s="25" t="s">
        <v>30</v>
      </c>
      <c r="B4" s="18"/>
      <c r="C4" s="18"/>
      <c r="D4" s="18"/>
      <c r="E4" s="18"/>
      <c r="F4" s="18"/>
      <c r="G4" s="18"/>
      <c r="H4" s="60" t="s">
        <v>141</v>
      </c>
      <c r="I4" s="60" t="s">
        <v>59</v>
      </c>
      <c r="J4" s="60">
        <v>2003</v>
      </c>
      <c r="K4" s="18"/>
      <c r="L4" s="18"/>
      <c r="M4" s="18"/>
      <c r="N4" s="19"/>
    </row>
    <row r="5" spans="1:14" ht="12.75">
      <c r="A5" s="27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17"/>
    </row>
    <row r="6" spans="1:14" ht="12.75">
      <c r="A6" s="26" t="s">
        <v>31</v>
      </c>
      <c r="B6" s="3"/>
      <c r="C6" s="3"/>
      <c r="D6" s="3"/>
      <c r="E6" s="3"/>
      <c r="F6" s="3"/>
      <c r="G6" s="167" t="s">
        <v>60</v>
      </c>
      <c r="H6" s="168"/>
      <c r="I6" s="168"/>
      <c r="J6" s="168"/>
      <c r="K6" s="168"/>
      <c r="L6" s="168"/>
      <c r="M6" s="168"/>
      <c r="N6" s="169"/>
    </row>
    <row r="7" spans="1:25" ht="12.75">
      <c r="A7" s="27" t="s">
        <v>32</v>
      </c>
      <c r="B7" s="3"/>
      <c r="C7" s="22">
        <f>Data1!$D$42</f>
        <v>6.541935483870969</v>
      </c>
      <c r="D7" s="3"/>
      <c r="E7" s="3"/>
      <c r="G7" s="3"/>
      <c r="H7" s="3"/>
      <c r="I7" s="3"/>
      <c r="J7" s="3"/>
      <c r="K7" s="3"/>
      <c r="L7" s="3"/>
      <c r="M7" s="3"/>
      <c r="N7" s="17"/>
      <c r="Y7" s="2"/>
    </row>
    <row r="8" spans="1:14" ht="13.5" thickBot="1">
      <c r="A8" s="27" t="s">
        <v>33</v>
      </c>
      <c r="B8" s="3"/>
      <c r="C8" s="22">
        <f>Data1!$E$42</f>
        <v>1.638709677419355</v>
      </c>
      <c r="D8" s="3"/>
      <c r="E8" s="3"/>
      <c r="G8" s="8"/>
      <c r="H8" s="8"/>
      <c r="I8" s="8"/>
      <c r="J8" s="8"/>
      <c r="K8" s="8"/>
      <c r="L8" s="8"/>
      <c r="M8" s="8"/>
      <c r="N8" s="20"/>
    </row>
    <row r="9" spans="1:28" ht="12.75">
      <c r="A9" s="27" t="s">
        <v>78</v>
      </c>
      <c r="B9" s="3"/>
      <c r="C9" s="22">
        <f>Data1!$F$42</f>
        <v>4.090322580645162</v>
      </c>
      <c r="D9" s="5">
        <v>0.4</v>
      </c>
      <c r="E9" s="3"/>
      <c r="F9" s="40">
        <v>1</v>
      </c>
      <c r="G9" s="82" t="s">
        <v>110</v>
      </c>
      <c r="H9" s="83"/>
      <c r="I9" s="83"/>
      <c r="J9" s="83"/>
      <c r="K9" s="83"/>
      <c r="L9" s="83"/>
      <c r="M9" s="84"/>
      <c r="N9" s="85"/>
      <c r="X9" s="2"/>
      <c r="Y9" s="2"/>
      <c r="Z9" s="2"/>
      <c r="AA9" s="2"/>
      <c r="AB9" s="2"/>
    </row>
    <row r="10" spans="1:28" ht="12.75">
      <c r="A10" s="27" t="s">
        <v>34</v>
      </c>
      <c r="B10" s="22">
        <f>Data1!$D$43</f>
        <v>13.1</v>
      </c>
      <c r="C10" s="5" t="s">
        <v>35</v>
      </c>
      <c r="D10" s="5">
        <f>Data1!$AA$41</f>
        <v>26</v>
      </c>
      <c r="E10" s="3"/>
      <c r="F10" s="40">
        <v>2</v>
      </c>
      <c r="G10" s="86" t="s">
        <v>111</v>
      </c>
      <c r="H10" s="80"/>
      <c r="I10" s="80"/>
      <c r="J10" s="80"/>
      <c r="K10" s="80"/>
      <c r="L10" s="80"/>
      <c r="M10" s="81"/>
      <c r="N10" s="87"/>
      <c r="X10" s="2"/>
      <c r="Y10" s="2"/>
      <c r="Z10" s="2"/>
      <c r="AA10" s="2"/>
      <c r="AB10" s="2"/>
    </row>
    <row r="11" spans="1:28" ht="12.75">
      <c r="A11" s="27" t="s">
        <v>36</v>
      </c>
      <c r="B11" s="22">
        <f>Data1!$E$44</f>
        <v>-7.4</v>
      </c>
      <c r="C11" s="5" t="s">
        <v>35</v>
      </c>
      <c r="D11" s="24">
        <f>Data1!$AB$41</f>
        <v>8</v>
      </c>
      <c r="E11" s="3"/>
      <c r="F11" s="40">
        <v>3</v>
      </c>
      <c r="G11" s="86" t="s">
        <v>112</v>
      </c>
      <c r="H11" s="80"/>
      <c r="I11" s="80"/>
      <c r="J11" s="80"/>
      <c r="K11" s="80"/>
      <c r="L11" s="80"/>
      <c r="M11" s="81"/>
      <c r="N11" s="87"/>
      <c r="X11" s="2"/>
      <c r="Y11" s="2"/>
      <c r="Z11" s="2"/>
      <c r="AA11" s="2"/>
      <c r="AB11" s="2"/>
    </row>
    <row r="12" spans="1:28" ht="12.75">
      <c r="A12" s="27" t="s">
        <v>37</v>
      </c>
      <c r="B12" s="22">
        <f>Data1!$I$44</f>
        <v>-8.9</v>
      </c>
      <c r="C12" s="5" t="s">
        <v>35</v>
      </c>
      <c r="D12" s="24">
        <f>Data1!$AC$41</f>
        <v>29</v>
      </c>
      <c r="E12" s="3"/>
      <c r="F12" s="40">
        <v>4</v>
      </c>
      <c r="G12" s="86" t="s">
        <v>113</v>
      </c>
      <c r="H12" s="80"/>
      <c r="I12" s="80"/>
      <c r="J12" s="80"/>
      <c r="K12" s="80"/>
      <c r="L12" s="80"/>
      <c r="M12" s="81"/>
      <c r="N12" s="87"/>
      <c r="X12" s="2"/>
      <c r="Y12" s="2"/>
      <c r="Z12" s="2"/>
      <c r="AA12" s="2"/>
      <c r="AB12" s="2"/>
    </row>
    <row r="13" spans="1:28" ht="12.75">
      <c r="A13" s="28" t="s">
        <v>38</v>
      </c>
      <c r="B13" s="22" t="e">
        <f>Data1!$O$42</f>
        <v>#DIV/0!</v>
      </c>
      <c r="C13" s="5"/>
      <c r="D13" s="24"/>
      <c r="E13" s="3"/>
      <c r="F13" s="40">
        <v>5</v>
      </c>
      <c r="G13" s="86" t="s">
        <v>114</v>
      </c>
      <c r="H13" s="80"/>
      <c r="I13" s="80"/>
      <c r="J13" s="80"/>
      <c r="K13" s="80"/>
      <c r="L13" s="80"/>
      <c r="M13" s="81"/>
      <c r="N13" s="87"/>
      <c r="X13" s="2"/>
      <c r="Y13" s="2"/>
      <c r="Z13" s="2"/>
      <c r="AA13" s="2"/>
      <c r="AB13" s="2"/>
    </row>
    <row r="14" spans="1:28" ht="12.75">
      <c r="A14" s="27"/>
      <c r="B14" s="3"/>
      <c r="C14" s="3"/>
      <c r="D14" s="5"/>
      <c r="E14" s="3"/>
      <c r="F14" s="40">
        <v>6</v>
      </c>
      <c r="G14" s="86" t="s">
        <v>115</v>
      </c>
      <c r="H14" s="80"/>
      <c r="I14" s="80"/>
      <c r="J14" s="80"/>
      <c r="K14" s="80"/>
      <c r="L14" s="80"/>
      <c r="M14" s="81"/>
      <c r="N14" s="87"/>
      <c r="X14" s="2"/>
      <c r="Y14" s="2"/>
      <c r="Z14" s="2"/>
      <c r="AA14" s="2"/>
      <c r="AB14" s="2"/>
    </row>
    <row r="15" spans="1:14" ht="12.75">
      <c r="A15" s="26"/>
      <c r="B15" s="3"/>
      <c r="C15" s="22"/>
      <c r="D15" s="3"/>
      <c r="E15" s="3"/>
      <c r="F15" s="40">
        <v>7</v>
      </c>
      <c r="G15" s="86" t="s">
        <v>116</v>
      </c>
      <c r="H15" s="80"/>
      <c r="I15" s="80"/>
      <c r="J15" s="80"/>
      <c r="K15" s="80"/>
      <c r="L15" s="80"/>
      <c r="M15" s="81"/>
      <c r="N15" s="87"/>
    </row>
    <row r="16" spans="1:14" ht="12.75">
      <c r="A16" s="27"/>
      <c r="B16" s="3"/>
      <c r="C16" s="5"/>
      <c r="D16" s="5" t="s">
        <v>39</v>
      </c>
      <c r="E16" s="3"/>
      <c r="F16" s="40">
        <v>8</v>
      </c>
      <c r="G16" s="86" t="s">
        <v>117</v>
      </c>
      <c r="H16" s="80"/>
      <c r="I16" s="80"/>
      <c r="J16" s="80"/>
      <c r="K16" s="80"/>
      <c r="L16" s="80"/>
      <c r="M16" s="81"/>
      <c r="N16" s="87"/>
    </row>
    <row r="17" spans="1:14" ht="12.75">
      <c r="A17" s="26" t="s">
        <v>40</v>
      </c>
      <c r="B17" s="3" t="s">
        <v>41</v>
      </c>
      <c r="C17" s="5">
        <f>Data1!$S$41</f>
        <v>45.300000000000004</v>
      </c>
      <c r="D17" s="5">
        <v>79</v>
      </c>
      <c r="E17" s="3"/>
      <c r="F17" s="40">
        <v>9</v>
      </c>
      <c r="G17" s="86" t="s">
        <v>118</v>
      </c>
      <c r="H17" s="80"/>
      <c r="I17" s="80"/>
      <c r="J17" s="80"/>
      <c r="K17" s="80"/>
      <c r="L17" s="80"/>
      <c r="M17" s="81"/>
      <c r="N17" s="87"/>
    </row>
    <row r="18" spans="1:14" ht="12.75">
      <c r="A18" s="27" t="s">
        <v>42</v>
      </c>
      <c r="B18" s="3"/>
      <c r="C18" s="5">
        <f>Data1!$B$64</f>
        <v>18</v>
      </c>
      <c r="D18" s="5"/>
      <c r="E18" s="3"/>
      <c r="F18" s="40">
        <v>10</v>
      </c>
      <c r="G18" s="86" t="s">
        <v>119</v>
      </c>
      <c r="H18" s="80"/>
      <c r="I18" s="80"/>
      <c r="J18" s="80"/>
      <c r="K18" s="80"/>
      <c r="L18" s="80"/>
      <c r="M18" s="81"/>
      <c r="N18" s="87"/>
    </row>
    <row r="19" spans="1:14" ht="12.75">
      <c r="A19" s="27" t="s">
        <v>43</v>
      </c>
      <c r="B19" s="3"/>
      <c r="C19" s="5">
        <f>Data1!$C$64</f>
        <v>8</v>
      </c>
      <c r="D19" s="5"/>
      <c r="E19" s="3"/>
      <c r="F19" s="40">
        <v>11</v>
      </c>
      <c r="G19" s="86" t="s">
        <v>120</v>
      </c>
      <c r="H19" s="80"/>
      <c r="I19" s="80"/>
      <c r="J19" s="80"/>
      <c r="K19" s="80"/>
      <c r="L19" s="80"/>
      <c r="M19" s="81"/>
      <c r="N19" s="87"/>
    </row>
    <row r="20" spans="1:14" ht="12.75">
      <c r="A20" s="27" t="s">
        <v>72</v>
      </c>
      <c r="B20" s="3"/>
      <c r="C20" s="5">
        <f>Data1!$D$64</f>
        <v>2</v>
      </c>
      <c r="D20" s="5"/>
      <c r="E20" s="3"/>
      <c r="F20" s="40">
        <v>12</v>
      </c>
      <c r="G20" s="86" t="s">
        <v>121</v>
      </c>
      <c r="H20" s="80"/>
      <c r="I20" s="80"/>
      <c r="J20" s="80"/>
      <c r="K20" s="80"/>
      <c r="L20" s="80"/>
      <c r="M20" s="81"/>
      <c r="N20" s="87"/>
    </row>
    <row r="21" spans="1:14" ht="12.75">
      <c r="A21" s="27" t="s">
        <v>44</v>
      </c>
      <c r="B21" s="3" t="s">
        <v>45</v>
      </c>
      <c r="C21" s="5">
        <f>Data1!$S$43</f>
        <v>13.3</v>
      </c>
      <c r="D21" s="5"/>
      <c r="E21" s="3"/>
      <c r="F21" s="40">
        <v>13</v>
      </c>
      <c r="G21" s="86" t="s">
        <v>122</v>
      </c>
      <c r="H21" s="80"/>
      <c r="I21" s="80"/>
      <c r="J21" s="80"/>
      <c r="K21" s="80"/>
      <c r="L21" s="80"/>
      <c r="M21" s="81"/>
      <c r="N21" s="87"/>
    </row>
    <row r="22" spans="1:14" ht="12.75">
      <c r="A22" s="27" t="s">
        <v>46</v>
      </c>
      <c r="B22" s="3"/>
      <c r="C22" s="24">
        <f>Data1!$AD$41</f>
        <v>18</v>
      </c>
      <c r="D22" s="5"/>
      <c r="E22" s="3"/>
      <c r="F22" s="40">
        <v>14</v>
      </c>
      <c r="G22" s="86" t="s">
        <v>123</v>
      </c>
      <c r="H22" s="80"/>
      <c r="I22" s="80"/>
      <c r="J22" s="80"/>
      <c r="K22" s="80"/>
      <c r="L22" s="80"/>
      <c r="M22" s="81"/>
      <c r="N22" s="87"/>
    </row>
    <row r="23" spans="1:14" ht="12.75">
      <c r="A23" s="27"/>
      <c r="B23" s="3"/>
      <c r="C23" s="5"/>
      <c r="D23" s="5"/>
      <c r="E23" s="3"/>
      <c r="F23" s="40">
        <v>15</v>
      </c>
      <c r="G23" s="86" t="s">
        <v>124</v>
      </c>
      <c r="H23" s="80"/>
      <c r="I23" s="80"/>
      <c r="J23" s="80"/>
      <c r="K23" s="80"/>
      <c r="L23" s="80"/>
      <c r="M23" s="81"/>
      <c r="N23" s="87"/>
    </row>
    <row r="24" spans="1:14" ht="12.75">
      <c r="A24" s="26" t="s">
        <v>47</v>
      </c>
      <c r="B24" s="3"/>
      <c r="C24" s="5"/>
      <c r="D24" s="5"/>
      <c r="E24" s="5" t="s">
        <v>35</v>
      </c>
      <c r="F24" s="40">
        <v>16</v>
      </c>
      <c r="G24" s="86" t="s">
        <v>125</v>
      </c>
      <c r="H24" s="80"/>
      <c r="I24" s="80"/>
      <c r="J24" s="80"/>
      <c r="K24" s="80"/>
      <c r="L24" s="80"/>
      <c r="M24" s="81"/>
      <c r="N24" s="87"/>
    </row>
    <row r="25" spans="1:14" ht="12.75">
      <c r="A25" s="27" t="s">
        <v>48</v>
      </c>
      <c r="B25" s="3"/>
      <c r="C25" s="21">
        <f>Data1!$R$43</f>
        <v>0</v>
      </c>
      <c r="D25" s="5" t="s">
        <v>49</v>
      </c>
      <c r="E25" s="5">
        <f>Data1!$AE$41</f>
        <v>31</v>
      </c>
      <c r="F25" s="40">
        <v>17</v>
      </c>
      <c r="G25" s="86" t="s">
        <v>126</v>
      </c>
      <c r="H25" s="80"/>
      <c r="I25" s="80"/>
      <c r="J25" s="80"/>
      <c r="K25" s="80"/>
      <c r="L25" s="80"/>
      <c r="M25" s="81"/>
      <c r="N25" s="87"/>
    </row>
    <row r="26" spans="1:14" ht="12.75">
      <c r="A26" s="27" t="s">
        <v>50</v>
      </c>
      <c r="B26" s="3"/>
      <c r="C26" s="5">
        <f>Data1!$R$41</f>
        <v>0</v>
      </c>
      <c r="D26" s="5" t="s">
        <v>49</v>
      </c>
      <c r="E26" s="3"/>
      <c r="F26" s="40">
        <v>18</v>
      </c>
      <c r="G26" s="86" t="s">
        <v>127</v>
      </c>
      <c r="H26" s="80"/>
      <c r="I26" s="80"/>
      <c r="J26" s="80"/>
      <c r="K26" s="80"/>
      <c r="L26" s="80"/>
      <c r="M26" s="81"/>
      <c r="N26" s="87"/>
    </row>
    <row r="27" spans="1:14" ht="12.75">
      <c r="A27" s="27"/>
      <c r="B27" s="3"/>
      <c r="C27" s="22"/>
      <c r="D27" s="5"/>
      <c r="E27" s="5"/>
      <c r="F27" s="40">
        <v>19</v>
      </c>
      <c r="G27" s="86" t="s">
        <v>128</v>
      </c>
      <c r="H27" s="80"/>
      <c r="I27" s="80"/>
      <c r="J27" s="80"/>
      <c r="K27" s="80"/>
      <c r="L27" s="80"/>
      <c r="M27" s="81"/>
      <c r="N27" s="87"/>
    </row>
    <row r="28" spans="1:14" ht="12.75">
      <c r="A28" s="27"/>
      <c r="B28" s="3"/>
      <c r="C28" s="5"/>
      <c r="D28" s="5"/>
      <c r="E28" s="5"/>
      <c r="F28" s="40">
        <v>20</v>
      </c>
      <c r="G28" s="86" t="s">
        <v>129</v>
      </c>
      <c r="H28" s="80"/>
      <c r="I28" s="80"/>
      <c r="J28" s="80"/>
      <c r="K28" s="80"/>
      <c r="L28" s="80"/>
      <c r="M28" s="81"/>
      <c r="N28" s="87"/>
    </row>
    <row r="29" spans="1:14" ht="12.75">
      <c r="A29" s="26" t="s">
        <v>51</v>
      </c>
      <c r="B29" s="3" t="s">
        <v>52</v>
      </c>
      <c r="C29" s="5"/>
      <c r="D29" s="5"/>
      <c r="E29" s="5"/>
      <c r="F29" s="40">
        <v>21</v>
      </c>
      <c r="G29" s="86" t="s">
        <v>130</v>
      </c>
      <c r="H29" s="80"/>
      <c r="I29" s="80"/>
      <c r="J29" s="80"/>
      <c r="K29" s="80"/>
      <c r="L29" s="80"/>
      <c r="M29" s="81"/>
      <c r="N29" s="87"/>
    </row>
    <row r="30" spans="1:14" ht="12.75">
      <c r="A30" s="27" t="s">
        <v>100</v>
      </c>
      <c r="B30" s="3"/>
      <c r="C30" s="5">
        <f>Data1!$Q$43</f>
        <v>47</v>
      </c>
      <c r="D30" s="5"/>
      <c r="E30" s="5"/>
      <c r="F30" s="40">
        <v>22</v>
      </c>
      <c r="G30" s="86" t="s">
        <v>131</v>
      </c>
      <c r="H30" s="80"/>
      <c r="I30" s="80"/>
      <c r="J30" s="80"/>
      <c r="K30" s="80"/>
      <c r="L30" s="80"/>
      <c r="M30" s="81"/>
      <c r="N30" s="87"/>
    </row>
    <row r="31" spans="1:14" ht="12.75">
      <c r="A31" s="27" t="s">
        <v>53</v>
      </c>
      <c r="B31" s="3"/>
      <c r="C31" s="5">
        <f>Data1!$AO$9</f>
        <v>3</v>
      </c>
      <c r="D31" s="22"/>
      <c r="E31" s="5"/>
      <c r="F31" s="40">
        <v>23</v>
      </c>
      <c r="G31" s="86" t="s">
        <v>132</v>
      </c>
      <c r="H31" s="80"/>
      <c r="I31" s="80"/>
      <c r="J31" s="80"/>
      <c r="K31" s="80"/>
      <c r="L31" s="80"/>
      <c r="M31" s="81"/>
      <c r="N31" s="87"/>
    </row>
    <row r="32" spans="1:14" ht="12.75">
      <c r="A32" s="27"/>
      <c r="B32" s="3"/>
      <c r="C32" s="5"/>
      <c r="D32" s="5"/>
      <c r="E32" s="24"/>
      <c r="F32" s="40">
        <v>24</v>
      </c>
      <c r="G32" s="86" t="s">
        <v>133</v>
      </c>
      <c r="H32" s="80"/>
      <c r="I32" s="80"/>
      <c r="J32" s="80"/>
      <c r="K32" s="80"/>
      <c r="L32" s="80"/>
      <c r="M32" s="81"/>
      <c r="N32" s="87"/>
    </row>
    <row r="33" spans="1:14" ht="12.75">
      <c r="A33" s="26" t="s">
        <v>54</v>
      </c>
      <c r="B33" s="3"/>
      <c r="C33" s="5"/>
      <c r="D33" s="3"/>
      <c r="E33" s="3"/>
      <c r="F33" s="40">
        <v>25</v>
      </c>
      <c r="G33" s="86" t="s">
        <v>134</v>
      </c>
      <c r="H33" s="80"/>
      <c r="I33" s="80"/>
      <c r="J33" s="80"/>
      <c r="K33" s="80"/>
      <c r="L33" s="80"/>
      <c r="M33" s="81"/>
      <c r="N33" s="87"/>
    </row>
    <row r="34" spans="1:14" ht="12.75">
      <c r="A34" s="27" t="s">
        <v>55</v>
      </c>
      <c r="B34" s="3"/>
      <c r="C34" s="5">
        <f>Data1!$X$41</f>
        <v>6</v>
      </c>
      <c r="D34" s="3"/>
      <c r="E34" s="3"/>
      <c r="F34" s="40">
        <v>26</v>
      </c>
      <c r="G34" s="86" t="s">
        <v>135</v>
      </c>
      <c r="H34" s="80"/>
      <c r="I34" s="80"/>
      <c r="J34" s="80"/>
      <c r="K34" s="80"/>
      <c r="L34" s="80"/>
      <c r="M34" s="81"/>
      <c r="N34" s="87"/>
    </row>
    <row r="35" spans="1:14" ht="12.75">
      <c r="A35" s="27" t="s">
        <v>56</v>
      </c>
      <c r="B35" s="3"/>
      <c r="C35" s="5"/>
      <c r="D35" s="3"/>
      <c r="E35" s="3"/>
      <c r="F35" s="40">
        <v>27</v>
      </c>
      <c r="G35" s="86" t="s">
        <v>136</v>
      </c>
      <c r="H35" s="80"/>
      <c r="I35" s="80"/>
      <c r="J35" s="80"/>
      <c r="K35" s="80"/>
      <c r="L35" s="80"/>
      <c r="M35" s="81"/>
      <c r="N35" s="87"/>
    </row>
    <row r="36" spans="1:14" ht="12.75">
      <c r="A36" s="27" t="s">
        <v>57</v>
      </c>
      <c r="B36" s="3"/>
      <c r="C36" s="24"/>
      <c r="D36" s="5"/>
      <c r="E36" s="3"/>
      <c r="F36" s="40">
        <v>28</v>
      </c>
      <c r="G36" s="86" t="s">
        <v>137</v>
      </c>
      <c r="H36" s="80"/>
      <c r="I36" s="80"/>
      <c r="J36" s="80"/>
      <c r="K36" s="80"/>
      <c r="L36" s="80"/>
      <c r="M36" s="81"/>
      <c r="N36" s="87"/>
    </row>
    <row r="37" spans="1:14" ht="12.75">
      <c r="A37" s="27" t="s">
        <v>27</v>
      </c>
      <c r="B37" s="3"/>
      <c r="C37" s="5">
        <f>Data1!$Y$41</f>
        <v>0</v>
      </c>
      <c r="D37" s="5"/>
      <c r="E37" s="3"/>
      <c r="F37" s="40">
        <v>29</v>
      </c>
      <c r="G37" s="86" t="s">
        <v>138</v>
      </c>
      <c r="H37" s="80"/>
      <c r="I37" s="80"/>
      <c r="J37" s="80"/>
      <c r="K37" s="80"/>
      <c r="L37" s="80"/>
      <c r="M37" s="81"/>
      <c r="N37" s="87"/>
    </row>
    <row r="38" spans="1:14" ht="12.75">
      <c r="A38" s="27" t="s">
        <v>58</v>
      </c>
      <c r="B38" s="3"/>
      <c r="C38" s="5">
        <f>Data1!$AL$9</f>
        <v>0</v>
      </c>
      <c r="D38" s="5"/>
      <c r="E38" s="3"/>
      <c r="F38" s="40">
        <v>30</v>
      </c>
      <c r="G38" s="86" t="s">
        <v>139</v>
      </c>
      <c r="H38" s="80"/>
      <c r="I38" s="80"/>
      <c r="J38" s="80"/>
      <c r="K38" s="80"/>
      <c r="L38" s="80"/>
      <c r="M38" s="81"/>
      <c r="N38" s="87"/>
    </row>
    <row r="39" spans="1:14" ht="13.5" thickBot="1">
      <c r="A39" s="27" t="s">
        <v>26</v>
      </c>
      <c r="B39" s="3"/>
      <c r="C39" s="5">
        <f>Data1!$AM$9</f>
        <v>10</v>
      </c>
      <c r="D39" s="5"/>
      <c r="E39" s="3"/>
      <c r="F39" s="40">
        <v>31</v>
      </c>
      <c r="G39" s="88" t="s">
        <v>140</v>
      </c>
      <c r="H39" s="89"/>
      <c r="I39" s="89"/>
      <c r="J39" s="89"/>
      <c r="K39" s="89"/>
      <c r="L39" s="89"/>
      <c r="M39" s="90"/>
      <c r="N39" s="91"/>
    </row>
    <row r="40" spans="1:14" ht="12.75">
      <c r="A40" s="27" t="s">
        <v>28</v>
      </c>
      <c r="B40" s="3"/>
      <c r="C40" s="5">
        <f>Data1!$AN$9</f>
        <v>14</v>
      </c>
      <c r="D40" s="5"/>
      <c r="E40" s="3"/>
      <c r="F40" s="5"/>
      <c r="G40" s="35"/>
      <c r="H40" s="41"/>
      <c r="I40" s="41"/>
      <c r="J40" s="41"/>
      <c r="K40" s="41"/>
      <c r="L40" s="41"/>
      <c r="M40" s="35"/>
      <c r="N40" s="36"/>
    </row>
    <row r="41" spans="1:14" ht="12.75">
      <c r="A41" s="27" t="s">
        <v>29</v>
      </c>
      <c r="B41" s="3"/>
      <c r="C41" s="5">
        <f>Data1!$W$41</f>
        <v>0</v>
      </c>
      <c r="D41" s="5"/>
      <c r="E41" s="3"/>
      <c r="F41" s="5"/>
      <c r="G41" s="3"/>
      <c r="H41" s="23"/>
      <c r="I41" s="23"/>
      <c r="J41" s="23"/>
      <c r="K41" s="23"/>
      <c r="L41" s="23"/>
      <c r="M41" s="3"/>
      <c r="N41" s="17"/>
    </row>
    <row r="42" spans="1:14" ht="12.75">
      <c r="A42" s="27"/>
      <c r="B42" s="3"/>
      <c r="C42" s="3"/>
      <c r="D42" s="5"/>
      <c r="E42" s="3"/>
      <c r="F42" s="3"/>
      <c r="G42" s="3"/>
      <c r="H42" s="23"/>
      <c r="I42" s="23"/>
      <c r="J42" s="23"/>
      <c r="K42" s="23"/>
      <c r="L42" s="23"/>
      <c r="M42" s="3"/>
      <c r="N42" s="17"/>
    </row>
    <row r="43" spans="1:14" ht="12.75">
      <c r="A43" s="26"/>
      <c r="B43" s="3"/>
      <c r="C43" s="3"/>
      <c r="D43" s="5"/>
      <c r="E43" s="3"/>
      <c r="F43" s="3"/>
      <c r="G43" s="3"/>
      <c r="H43" s="23"/>
      <c r="I43" s="23"/>
      <c r="J43" s="23"/>
      <c r="K43" s="23"/>
      <c r="L43" s="23"/>
      <c r="M43" s="3"/>
      <c r="N43" s="17"/>
    </row>
    <row r="44" spans="1:14" ht="12.75">
      <c r="A44" s="27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17"/>
    </row>
    <row r="45" spans="1:14" ht="12.75">
      <c r="A45" s="27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17"/>
    </row>
    <row r="46" spans="1:14" ht="12.75">
      <c r="A46" s="27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17"/>
    </row>
    <row r="47" spans="1:14" ht="13.5" thickBot="1">
      <c r="A47" s="29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20"/>
    </row>
  </sheetData>
  <mergeCells count="2">
    <mergeCell ref="A2:N2"/>
    <mergeCell ref="G6:N6"/>
  </mergeCells>
  <printOptions horizontalCentered="1" verticalCentered="1"/>
  <pageMargins left="0" right="0" top="0" bottom="0" header="0" footer="0"/>
  <pageSetup fitToHeight="1" fitToWidth="1" horizontalDpi="360" verticalDpi="36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CEDRIC ROBERTS</dc:creator>
  <cp:keywords/>
  <dc:description/>
  <cp:lastModifiedBy>Richard</cp:lastModifiedBy>
  <cp:lastPrinted>2003-04-24T07:00:03Z</cp:lastPrinted>
  <dcterms:created xsi:type="dcterms:W3CDTF">1998-03-11T18:30:34Z</dcterms:created>
  <dcterms:modified xsi:type="dcterms:W3CDTF">2009-08-13T08:23:33Z</dcterms:modified>
  <cp:category/>
  <cp:version/>
  <cp:contentType/>
  <cp:contentStatus/>
</cp:coreProperties>
</file>