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<sst xmlns="http://schemas.openxmlformats.org/spreadsheetml/2006/main" count="194" uniqueCount="169">
  <si>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</si>
  <si>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</si>
  <si>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</si>
  <si>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</si>
  <si>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</si>
  <si>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</si>
  <si>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</si>
  <si>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</si>
  <si>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</si>
  <si>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</si>
  <si>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</si>
  <si>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</si>
  <si>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</si>
  <si>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</si>
  <si>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</si>
  <si>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</si>
  <si>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</si>
  <si>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</si>
  <si>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</si>
  <si>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</si>
  <si>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</si>
  <si>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</si>
  <si>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</si>
  <si>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</si>
  <si>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</si>
  <si>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</si>
  <si>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</si>
  <si>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</si>
  <si>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</si>
  <si>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</si>
  <si>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</si>
  <si>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</si>
  <si>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</si>
  <si>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</si>
  <si>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</si>
  <si>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</si>
  <si>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</si>
  <si>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</si>
  <si>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</si>
  <si>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</si>
  <si>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</si>
  <si>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</si>
  <si>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</si>
  <si>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</si>
  <si>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</si>
  <si>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</si>
  <si>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</si>
  <si>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</si>
  <si>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</si>
  <si>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</si>
  <si>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</si>
  <si>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</si>
  <si>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</si>
  <si>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</si>
  <si>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</si>
  <si>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</si>
  <si>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</si>
  <si>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</si>
  <si>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</si>
  <si>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</si>
  <si>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</si>
  <si>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</si>
  <si>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</si>
  <si>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</si>
  <si>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</si>
  <si>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</si>
  <si>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</si>
  <si>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</si>
  <si>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</si>
  <si>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</si>
  <si>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</si>
  <si>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</si>
  <si>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</si>
  <si>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</si>
  <si>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</si>
  <si>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</si>
  <si>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</si>
  <si>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</si>
  <si>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</si>
  <si>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</si>
  <si>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</si>
  <si>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</si>
  <si>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</si>
  <si>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</si>
  <si>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</si>
  <si>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</si>
  <si>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</si>
  <si>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</si>
  <si>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</si>
  <si>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</si>
  <si>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</si>
  <si>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</si>
  <si>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</si>
  <si>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</si>
  <si>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</si>
  <si>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</si>
  <si>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</si>
  <si>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</si>
  <si>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</si>
  <si>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</si>
  <si>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</si>
  <si>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</si>
  <si>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</si>
  <si>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</si>
  <si>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Calm</t>
  </si>
  <si>
    <t>January</t>
  </si>
  <si>
    <t>A frost, dull and misty start. Remaining dull and very cold through the day. Light winds.</t>
  </si>
  <si>
    <t xml:space="preserve">1st: temps below freezing - slowly rising by evening. Temps below 0C from 3.15pm on </t>
  </si>
  <si>
    <t>30/12/08 to 4.30am on 2/1/09.</t>
  </si>
  <si>
    <t xml:space="preserve">Frost clearing as temperatures rose slightly with more sunshine. Frosty evening. </t>
  </si>
  <si>
    <t>N1</t>
  </si>
  <si>
    <t>Frosty start, but more cloud again during the day. Staying very cold. A clear evening.</t>
  </si>
  <si>
    <t>S1</t>
  </si>
  <si>
    <t>Vert cold and cloudy with  a few snow grains in the morning. Frosty again by evening.</t>
  </si>
  <si>
    <t>NNE3</t>
  </si>
  <si>
    <t>Another cold day with a dusting of snow at first. Brighter or sunny spells later.</t>
  </si>
  <si>
    <t xml:space="preserve">Bitterly cold with widespread sever frost. Remaining frosty and bright all day. </t>
  </si>
  <si>
    <t>W1</t>
  </si>
  <si>
    <t>Very cold again, but less so than yesterday. Clousy with spells of light snow and sleet</t>
  </si>
  <si>
    <t xml:space="preserve">Still cold, but less so. Rather damp too with mist at first. Staying cloudy all day. </t>
  </si>
  <si>
    <t>S2</t>
  </si>
  <si>
    <t>tr</t>
  </si>
  <si>
    <t xml:space="preserve">No frost this morning, but a cold day with a lot of cloud. Turning sunny by later pm. </t>
  </si>
  <si>
    <t>SSE1</t>
  </si>
  <si>
    <t>SE3</t>
  </si>
  <si>
    <t>S5</t>
  </si>
  <si>
    <t>SSW4</t>
  </si>
  <si>
    <t>S3</t>
  </si>
  <si>
    <t>A cold and frosty start, but cloudy. Remaining cloudy and cold. Temperatures rising later.</t>
  </si>
  <si>
    <t>A milder start and becoming windy too. A lot of cloud, but turning milder still by evening.</t>
  </si>
  <si>
    <t>A mild day with rain at times. Feeling cooler in the wind, but much milder than recently.</t>
  </si>
  <si>
    <t xml:space="preserve">A little cooler, but some brightness. Showers in the afternoon and evening, then clear. </t>
  </si>
  <si>
    <t>SW2</t>
  </si>
  <si>
    <t xml:space="preserve">Very frosty start. Bright or sunny spells, then cloudier and damp by evening. </t>
  </si>
  <si>
    <t>SE5</t>
  </si>
  <si>
    <t xml:space="preserve">rather damp, but a frost free start. Temperatures then not risig much, so a chill feel. </t>
  </si>
  <si>
    <t>SSE4</t>
  </si>
  <si>
    <t>SW5</t>
  </si>
  <si>
    <t>10th: temperatures rose steadily overnight. 17th: gales 1915-30hrs</t>
  </si>
  <si>
    <t>SW3</t>
  </si>
  <si>
    <t>Another mostly cloudy day, but a little milder. A little rain overnight.</t>
  </si>
  <si>
    <t xml:space="preserve">Breezy, cooler and bright with some good sunny spells through the day. </t>
  </si>
  <si>
    <t>A breezy and bright day, and becoming windier as the day went on. Rather wet by evening.</t>
  </si>
  <si>
    <t xml:space="preserve">A wet start with some sleet, clearing to give bright or sunny intervals. Windy again. </t>
  </si>
  <si>
    <t xml:space="preserve">Slight ground frost to start, then bright through the day with patchy high cloud. </t>
  </si>
  <si>
    <t>SSW2</t>
  </si>
  <si>
    <t xml:space="preserve">Bright and frosty to start, then sunny. Turning windy and wet by the evening. </t>
  </si>
  <si>
    <t>Sw4</t>
  </si>
  <si>
    <t xml:space="preserve">Rain clearing during the morning, to give a brighter afternoon with sunny intervals. </t>
  </si>
  <si>
    <t>NW3</t>
  </si>
  <si>
    <t xml:space="preserve">A wet start, with some sleet, clearing to give a brighter, drier afternoon. Turning windy. </t>
  </si>
  <si>
    <t>S4</t>
  </si>
  <si>
    <t>After a frosty start, the day was dry and bright. Clear evening at first. Windy with light rain overnight.</t>
  </si>
  <si>
    <t xml:space="preserve">Mostly cloudy with one or two breaks of sunshine. Breezy and a little milder too. </t>
  </si>
  <si>
    <t>ESE1</t>
  </si>
  <si>
    <t xml:space="preserve">A damp, rather cloudy morning. The cloud broke up a little later to give some brightness. </t>
  </si>
  <si>
    <t>Frosty start, with fog lifting to cloud. Staying cold and cloudy, with a little light rain later.</t>
  </si>
  <si>
    <t>Damp, wet start - clearing to give mostly cloudy but quite mild conditions. Light winds.</t>
  </si>
  <si>
    <t xml:space="preserve">A mild and cloudy start, but turning colder through the day. Breezy too and little brightness. </t>
  </si>
  <si>
    <t>SE4</t>
  </si>
  <si>
    <t xml:space="preserve">Cold and breezy, and cloudy throughout, with just a few brief brighter interludes. </t>
  </si>
  <si>
    <t>E4</t>
  </si>
  <si>
    <t>Notes:</t>
  </si>
  <si>
    <t>With a mean of 2.8C, mean max of 5.6C, and mean min of -0.1C this was the coldest January since 2001 (2.3C, 5.0C and -0.3C respectively).</t>
  </si>
  <si>
    <t>5.6C was the lowest on record (in other words, the coldest 'warmest' night on record); 13 air frosts and 25 ground frosts was most since 2001</t>
  </si>
  <si>
    <t>(16 and 28 respectively); rainfall 46.7mm was driest in January since 2006 (15.7mm); 15 rain days was lowest since 2006 (10); the highest</t>
  </si>
  <si>
    <t xml:space="preserve">wind gust of 45mph was the lowest in january since 2001 (37mph). </t>
  </si>
  <si>
    <t>Absolute max of 10.1C was lowest in january since 1997 here (9.2C).; lowest min -6.9C was lowest since 2003 (-7.4C). Highest min of</t>
  </si>
  <si>
    <t>Jan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</si>
</sst>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1.2</c:v>
                </c:pt>
                <c:pt idx="1">
                  <c:v>4.1</c:v>
                </c:pt>
                <c:pt idx="2">
                  <c:v>0.5</c:v>
                </c:pt>
                <c:pt idx="3">
                  <c:v>1.2</c:v>
                </c:pt>
                <c:pt idx="4">
                  <c:v>2.6</c:v>
                </c:pt>
                <c:pt idx="5">
                  <c:v>0.6</c:v>
                </c:pt>
                <c:pt idx="6">
                  <c:v>1.6</c:v>
                </c:pt>
                <c:pt idx="7">
                  <c:v>3.5</c:v>
                </c:pt>
                <c:pt idx="8">
                  <c:v>2.2</c:v>
                </c:pt>
                <c:pt idx="9">
                  <c:v>5.3</c:v>
                </c:pt>
                <c:pt idx="10">
                  <c:v>9.4</c:v>
                </c:pt>
                <c:pt idx="11">
                  <c:v>10.1</c:v>
                </c:pt>
                <c:pt idx="12">
                  <c:v>8.3</c:v>
                </c:pt>
                <c:pt idx="13">
                  <c:v>6.3</c:v>
                </c:pt>
                <c:pt idx="14">
                  <c:v>7.2</c:v>
                </c:pt>
                <c:pt idx="15">
                  <c:v>9.1</c:v>
                </c:pt>
                <c:pt idx="16">
                  <c:v>7.9</c:v>
                </c:pt>
                <c:pt idx="17">
                  <c:v>5.6</c:v>
                </c:pt>
                <c:pt idx="18">
                  <c:v>6.8</c:v>
                </c:pt>
                <c:pt idx="19">
                  <c:v>5.7</c:v>
                </c:pt>
                <c:pt idx="20">
                  <c:v>8.6</c:v>
                </c:pt>
                <c:pt idx="21">
                  <c:v>9.2</c:v>
                </c:pt>
                <c:pt idx="22">
                  <c:v>5.8</c:v>
                </c:pt>
                <c:pt idx="23">
                  <c:v>6.1</c:v>
                </c:pt>
                <c:pt idx="24">
                  <c:v>8.3</c:v>
                </c:pt>
                <c:pt idx="25">
                  <c:v>7.1</c:v>
                </c:pt>
                <c:pt idx="26">
                  <c:v>6.2</c:v>
                </c:pt>
                <c:pt idx="27">
                  <c:v>7.9</c:v>
                </c:pt>
                <c:pt idx="28">
                  <c:v>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-3.3</c:v>
                </c:pt>
                <c:pt idx="1">
                  <c:v>-2</c:v>
                </c:pt>
                <c:pt idx="2">
                  <c:v>-5</c:v>
                </c:pt>
                <c:pt idx="3">
                  <c:v>-4.5</c:v>
                </c:pt>
                <c:pt idx="4">
                  <c:v>-2.9</c:v>
                </c:pt>
                <c:pt idx="5">
                  <c:v>-6.9</c:v>
                </c:pt>
                <c:pt idx="6">
                  <c:v>-6.8</c:v>
                </c:pt>
                <c:pt idx="7">
                  <c:v>0.6</c:v>
                </c:pt>
                <c:pt idx="8">
                  <c:v>1.1</c:v>
                </c:pt>
                <c:pt idx="9">
                  <c:v>-4.2</c:v>
                </c:pt>
                <c:pt idx="10">
                  <c:v>-2.6</c:v>
                </c:pt>
                <c:pt idx="11">
                  <c:v>5.3</c:v>
                </c:pt>
                <c:pt idx="12">
                  <c:v>5</c:v>
                </c:pt>
                <c:pt idx="13">
                  <c:v>-2.4</c:v>
                </c:pt>
                <c:pt idx="14">
                  <c:v>-2</c:v>
                </c:pt>
                <c:pt idx="15">
                  <c:v>5.5</c:v>
                </c:pt>
                <c:pt idx="16">
                  <c:v>4.7</c:v>
                </c:pt>
                <c:pt idx="17">
                  <c:v>1.9</c:v>
                </c:pt>
                <c:pt idx="18">
                  <c:v>1.4</c:v>
                </c:pt>
                <c:pt idx="19">
                  <c:v>1.1</c:v>
                </c:pt>
                <c:pt idx="20">
                  <c:v>0.1</c:v>
                </c:pt>
                <c:pt idx="21">
                  <c:v>0.5</c:v>
                </c:pt>
                <c:pt idx="22">
                  <c:v>1.6</c:v>
                </c:pt>
                <c:pt idx="23">
                  <c:v>-1.5</c:v>
                </c:pt>
                <c:pt idx="24">
                  <c:v>0.8</c:v>
                </c:pt>
                <c:pt idx="25">
                  <c:v>3.6</c:v>
                </c:pt>
                <c:pt idx="26">
                  <c:v>-1</c:v>
                </c:pt>
                <c:pt idx="27">
                  <c:v>0</c:v>
                </c:pt>
                <c:pt idx="28">
                  <c:v>5.6</c:v>
                </c:pt>
              </c:numCache>
            </c:numRef>
          </c:val>
          <c:smooth val="0"/>
        </c:ser>
        <c:marker val="1"/>
        <c:axId val="44124732"/>
        <c:axId val="61578269"/>
      </c:lineChart>
      <c:catAx>
        <c:axId val="44124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78269"/>
        <c:crosses val="autoZero"/>
        <c:auto val="1"/>
        <c:lblOffset val="100"/>
        <c:noMultiLvlLbl val="0"/>
      </c:catAx>
      <c:valAx>
        <c:axId val="61578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41247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</c:v>
                </c:pt>
                <c:pt idx="4">
                  <c:v>0</c:v>
                </c:pt>
                <c:pt idx="5">
                  <c:v>0</c:v>
                </c:pt>
                <c:pt idx="6">
                  <c:v>2.2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2.7</c:v>
                </c:pt>
                <c:pt idx="12">
                  <c:v>1.1</c:v>
                </c:pt>
                <c:pt idx="13">
                  <c:v>0.1</c:v>
                </c:pt>
                <c:pt idx="14">
                  <c:v>0.3</c:v>
                </c:pt>
                <c:pt idx="15">
                  <c:v>2.2</c:v>
                </c:pt>
                <c:pt idx="16">
                  <c:v>8.7</c:v>
                </c:pt>
                <c:pt idx="17">
                  <c:v>4.2</c:v>
                </c:pt>
                <c:pt idx="18">
                  <c:v>0.3</c:v>
                </c:pt>
                <c:pt idx="19">
                  <c:v>0</c:v>
                </c:pt>
                <c:pt idx="20">
                  <c:v>4.6</c:v>
                </c:pt>
                <c:pt idx="21">
                  <c:v>4.8</c:v>
                </c:pt>
                <c:pt idx="22">
                  <c:v>0.3</c:v>
                </c:pt>
                <c:pt idx="23">
                  <c:v>1.1</c:v>
                </c:pt>
                <c:pt idx="24">
                  <c:v>0</c:v>
                </c:pt>
                <c:pt idx="25">
                  <c:v>0</c:v>
                </c:pt>
                <c:pt idx="26">
                  <c:v>9.8</c:v>
                </c:pt>
                <c:pt idx="27">
                  <c:v>0.1</c:v>
                </c:pt>
              </c:numCache>
            </c:numRef>
          </c:val>
        </c:ser>
        <c:axId val="17333510"/>
        <c:axId val="21783863"/>
      </c:barChart>
      <c:catAx>
        <c:axId val="17333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83863"/>
        <c:crosses val="autoZero"/>
        <c:auto val="1"/>
        <c:lblOffset val="100"/>
        <c:noMultiLvlLbl val="0"/>
      </c:catAx>
      <c:valAx>
        <c:axId val="21783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73335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0</c:v>
                </c:pt>
                <c:pt idx="1">
                  <c:v>2.5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1.8</c:v>
                </c:pt>
                <c:pt idx="6">
                  <c:v>0</c:v>
                </c:pt>
                <c:pt idx="7">
                  <c:v>0</c:v>
                </c:pt>
                <c:pt idx="8">
                  <c:v>1.2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1.9</c:v>
                </c:pt>
                <c:pt idx="13">
                  <c:v>3.9</c:v>
                </c:pt>
                <c:pt idx="14">
                  <c:v>0.2</c:v>
                </c:pt>
                <c:pt idx="15">
                  <c:v>0.6</c:v>
                </c:pt>
                <c:pt idx="16">
                  <c:v>4.1</c:v>
                </c:pt>
                <c:pt idx="17">
                  <c:v>5.6</c:v>
                </c:pt>
                <c:pt idx="18">
                  <c:v>1.9</c:v>
                </c:pt>
                <c:pt idx="19">
                  <c:v>4.7</c:v>
                </c:pt>
                <c:pt idx="20">
                  <c:v>3.8</c:v>
                </c:pt>
                <c:pt idx="21">
                  <c:v>2.7</c:v>
                </c:pt>
                <c:pt idx="22">
                  <c:v>2.1</c:v>
                </c:pt>
                <c:pt idx="23">
                  <c:v>1.9</c:v>
                </c:pt>
                <c:pt idx="24">
                  <c:v>1.2</c:v>
                </c:pt>
                <c:pt idx="25">
                  <c:v>0.3</c:v>
                </c:pt>
                <c:pt idx="26">
                  <c:v>0</c:v>
                </c:pt>
                <c:pt idx="27">
                  <c:v>0</c:v>
                </c:pt>
                <c:pt idx="28">
                  <c:v>0.2</c:v>
                </c:pt>
              </c:numCache>
            </c:numRef>
          </c:val>
        </c:ser>
        <c:axId val="61837040"/>
        <c:axId val="19662449"/>
      </c:barChart>
      <c:catAx>
        <c:axId val="61837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62449"/>
        <c:crosses val="autoZero"/>
        <c:auto val="1"/>
        <c:lblOffset val="100"/>
        <c:noMultiLvlLbl val="0"/>
      </c:catAx>
      <c:valAx>
        <c:axId val="19662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18370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-2.5</c:v>
                </c:pt>
                <c:pt idx="1">
                  <c:v>-0.9</c:v>
                </c:pt>
                <c:pt idx="2">
                  <c:v>-10</c:v>
                </c:pt>
                <c:pt idx="3">
                  <c:v>-8.2</c:v>
                </c:pt>
                <c:pt idx="4">
                  <c:v>-7.6</c:v>
                </c:pt>
                <c:pt idx="5">
                  <c:v>-10.9</c:v>
                </c:pt>
                <c:pt idx="6">
                  <c:v>-10.8</c:v>
                </c:pt>
                <c:pt idx="7">
                  <c:v>-0.5</c:v>
                </c:pt>
                <c:pt idx="8">
                  <c:v>0.2</c:v>
                </c:pt>
                <c:pt idx="9">
                  <c:v>-7.5</c:v>
                </c:pt>
                <c:pt idx="10">
                  <c:v>-2.1</c:v>
                </c:pt>
                <c:pt idx="11">
                  <c:v>4.5</c:v>
                </c:pt>
                <c:pt idx="12">
                  <c:v>2.2</c:v>
                </c:pt>
                <c:pt idx="13">
                  <c:v>-6.8</c:v>
                </c:pt>
                <c:pt idx="14">
                  <c:v>-6.1</c:v>
                </c:pt>
                <c:pt idx="15">
                  <c:v>3.1</c:v>
                </c:pt>
                <c:pt idx="16">
                  <c:v>3.5</c:v>
                </c:pt>
                <c:pt idx="17">
                  <c:v>-0.5</c:v>
                </c:pt>
                <c:pt idx="18">
                  <c:v>-1.2</c:v>
                </c:pt>
                <c:pt idx="19">
                  <c:v>-2.4</c:v>
                </c:pt>
                <c:pt idx="20">
                  <c:v>-3.4</c:v>
                </c:pt>
                <c:pt idx="21">
                  <c:v>-3</c:v>
                </c:pt>
                <c:pt idx="22">
                  <c:v>-2</c:v>
                </c:pt>
                <c:pt idx="23">
                  <c:v>-5.7</c:v>
                </c:pt>
                <c:pt idx="24">
                  <c:v>-1.2</c:v>
                </c:pt>
                <c:pt idx="25">
                  <c:v>-0.9</c:v>
                </c:pt>
                <c:pt idx="26">
                  <c:v>-5.8</c:v>
                </c:pt>
                <c:pt idx="27">
                  <c:v>-0.1</c:v>
                </c:pt>
                <c:pt idx="28">
                  <c:v>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42744314"/>
        <c:axId val="49154507"/>
      </c:lineChart>
      <c:catAx>
        <c:axId val="42744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54507"/>
        <c:crosses val="autoZero"/>
        <c:auto val="1"/>
        <c:lblOffset val="100"/>
        <c:noMultiLvlLbl val="0"/>
      </c:catAx>
      <c:valAx>
        <c:axId val="49154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27443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1.8</c:v>
                </c:pt>
                <c:pt idx="1">
                  <c:v>2.6</c:v>
                </c:pt>
                <c:pt idx="2">
                  <c:v>1.7</c:v>
                </c:pt>
                <c:pt idx="3">
                  <c:v>1.5</c:v>
                </c:pt>
                <c:pt idx="4">
                  <c:v>1.6</c:v>
                </c:pt>
                <c:pt idx="5">
                  <c:v>1.4</c:v>
                </c:pt>
                <c:pt idx="6">
                  <c:v>0.9</c:v>
                </c:pt>
                <c:pt idx="7">
                  <c:v>1.8</c:v>
                </c:pt>
                <c:pt idx="8">
                  <c:v>3</c:v>
                </c:pt>
                <c:pt idx="9">
                  <c:v>1.7</c:v>
                </c:pt>
                <c:pt idx="10">
                  <c:v>2.5</c:v>
                </c:pt>
                <c:pt idx="12">
                  <c:v>5.5</c:v>
                </c:pt>
                <c:pt idx="13">
                  <c:v>2.8</c:v>
                </c:pt>
                <c:pt idx="14">
                  <c:v>5</c:v>
                </c:pt>
                <c:pt idx="15">
                  <c:v>5</c:v>
                </c:pt>
                <c:pt idx="19">
                  <c:v>2.5</c:v>
                </c:pt>
                <c:pt idx="20">
                  <c:v>2.3</c:v>
                </c:pt>
                <c:pt idx="21">
                  <c:v>5.4</c:v>
                </c:pt>
                <c:pt idx="22">
                  <c:v>3</c:v>
                </c:pt>
                <c:pt idx="23">
                  <c:v>2.2</c:v>
                </c:pt>
                <c:pt idx="24">
                  <c:v>5</c:v>
                </c:pt>
                <c:pt idx="25">
                  <c:v>4.9</c:v>
                </c:pt>
                <c:pt idx="26">
                  <c:v>3.1</c:v>
                </c:pt>
                <c:pt idx="27">
                  <c:v>5.5</c:v>
                </c:pt>
                <c:pt idx="28">
                  <c:v>6.3</c:v>
                </c:pt>
              </c:numCache>
            </c:numRef>
          </c:val>
          <c:smooth val="0"/>
        </c:ser>
        <c:marker val="1"/>
        <c:axId val="39737380"/>
        <c:axId val="22092101"/>
      </c:lineChart>
      <c:catAx>
        <c:axId val="39737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92101"/>
        <c:crosses val="autoZero"/>
        <c:auto val="1"/>
        <c:lblOffset val="100"/>
        <c:noMultiLvlLbl val="0"/>
      </c:catAx>
      <c:valAx>
        <c:axId val="22092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97373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2.7</c:v>
                </c:pt>
                <c:pt idx="1">
                  <c:v>3</c:v>
                </c:pt>
                <c:pt idx="2">
                  <c:v>2.6</c:v>
                </c:pt>
                <c:pt idx="3">
                  <c:v>2.3</c:v>
                </c:pt>
                <c:pt idx="4">
                  <c:v>2.3</c:v>
                </c:pt>
                <c:pt idx="5">
                  <c:v>2.2</c:v>
                </c:pt>
                <c:pt idx="6">
                  <c:v>1.9</c:v>
                </c:pt>
                <c:pt idx="7">
                  <c:v>2.2</c:v>
                </c:pt>
                <c:pt idx="8">
                  <c:v>3.1</c:v>
                </c:pt>
                <c:pt idx="9">
                  <c:v>2.4</c:v>
                </c:pt>
                <c:pt idx="10">
                  <c:v>2.7</c:v>
                </c:pt>
                <c:pt idx="12">
                  <c:v>5.5</c:v>
                </c:pt>
                <c:pt idx="13">
                  <c:v>3.9</c:v>
                </c:pt>
                <c:pt idx="14">
                  <c:v>4.5</c:v>
                </c:pt>
                <c:pt idx="15">
                  <c:v>5.1</c:v>
                </c:pt>
                <c:pt idx="19">
                  <c:v>3.4</c:v>
                </c:pt>
                <c:pt idx="20">
                  <c:v>3</c:v>
                </c:pt>
                <c:pt idx="21">
                  <c:v>4.7</c:v>
                </c:pt>
                <c:pt idx="22">
                  <c:v>3.5</c:v>
                </c:pt>
                <c:pt idx="23">
                  <c:v>3.1</c:v>
                </c:pt>
                <c:pt idx="24">
                  <c:v>4.6</c:v>
                </c:pt>
                <c:pt idx="25">
                  <c:v>4.8</c:v>
                </c:pt>
                <c:pt idx="26">
                  <c:v>3.9</c:v>
                </c:pt>
                <c:pt idx="27">
                  <c:v>5.2</c:v>
                </c:pt>
                <c:pt idx="28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7.2</c:v>
                </c:pt>
                <c:pt idx="1">
                  <c:v>7</c:v>
                </c:pt>
                <c:pt idx="2">
                  <c:v>6.9</c:v>
                </c:pt>
                <c:pt idx="3">
                  <c:v>6.8</c:v>
                </c:pt>
                <c:pt idx="4">
                  <c:v>6.7</c:v>
                </c:pt>
                <c:pt idx="5">
                  <c:v>6.4</c:v>
                </c:pt>
                <c:pt idx="6">
                  <c:v>6.2</c:v>
                </c:pt>
                <c:pt idx="7">
                  <c:v>6.1</c:v>
                </c:pt>
                <c:pt idx="8">
                  <c:v>6.1</c:v>
                </c:pt>
                <c:pt idx="9">
                  <c:v>6.1</c:v>
                </c:pt>
                <c:pt idx="10">
                  <c:v>6</c:v>
                </c:pt>
                <c:pt idx="11">
                  <c:v>6.1</c:v>
                </c:pt>
                <c:pt idx="12">
                  <c:v>6.2</c:v>
                </c:pt>
                <c:pt idx="13">
                  <c:v>6.5</c:v>
                </c:pt>
                <c:pt idx="14">
                  <c:v>6.5</c:v>
                </c:pt>
                <c:pt idx="15">
                  <c:v>6.5</c:v>
                </c:pt>
                <c:pt idx="19">
                  <c:v>6.7</c:v>
                </c:pt>
                <c:pt idx="20">
                  <c:v>6.6</c:v>
                </c:pt>
                <c:pt idx="21">
                  <c:v>6.3</c:v>
                </c:pt>
                <c:pt idx="22">
                  <c:v>6.4</c:v>
                </c:pt>
                <c:pt idx="23">
                  <c:v>6.5</c:v>
                </c:pt>
                <c:pt idx="24">
                  <c:v>6.4</c:v>
                </c:pt>
                <c:pt idx="25">
                  <c:v>6.4</c:v>
                </c:pt>
                <c:pt idx="26">
                  <c:v>6.5</c:v>
                </c:pt>
                <c:pt idx="27">
                  <c:v>6.5</c:v>
                </c:pt>
                <c:pt idx="28">
                  <c:v>6.7</c:v>
                </c:pt>
              </c:numCache>
            </c:numRef>
          </c:val>
          <c:smooth val="0"/>
        </c:ser>
        <c:marker val="1"/>
        <c:axId val="64611182"/>
        <c:axId val="44629727"/>
      </c:lineChart>
      <c:catAx>
        <c:axId val="64611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29727"/>
        <c:crosses val="autoZero"/>
        <c:auto val="1"/>
        <c:lblOffset val="100"/>
        <c:noMultiLvlLbl val="0"/>
      </c:catAx>
      <c:valAx>
        <c:axId val="44629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46111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1032.0828810206376</c:v>
                </c:pt>
                <c:pt idx="1">
                  <c:v>1032.3582351981247</c:v>
                </c:pt>
                <c:pt idx="2">
                  <c:v>1032.27688488063</c:v>
                </c:pt>
                <c:pt idx="3">
                  <c:v>1024.506258991918</c:v>
                </c:pt>
                <c:pt idx="4">
                  <c:v>1023.2704682268586</c:v>
                </c:pt>
                <c:pt idx="5">
                  <c:v>1030.0579796827442</c:v>
                </c:pt>
                <c:pt idx="6">
                  <c:v>1025.5097405782876</c:v>
                </c:pt>
                <c:pt idx="7">
                  <c:v>1029.4115482133464</c:v>
                </c:pt>
                <c:pt idx="8">
                  <c:v>1029.5284720473123</c:v>
                </c:pt>
                <c:pt idx="9">
                  <c:v>1026.7421176287048</c:v>
                </c:pt>
                <c:pt idx="10">
                  <c:v>1019.1622863957696</c:v>
                </c:pt>
                <c:pt idx="11">
                  <c:v>1008.3318203836366</c:v>
                </c:pt>
                <c:pt idx="12">
                  <c:v>1006.4378792765323</c:v>
                </c:pt>
                <c:pt idx="13">
                  <c:v>1014.4717426300133</c:v>
                </c:pt>
                <c:pt idx="14">
                  <c:v>1009.3230448147116</c:v>
                </c:pt>
                <c:pt idx="15">
                  <c:v>1010.9623401795645</c:v>
                </c:pt>
                <c:pt idx="16">
                  <c:v>1005.4273994780618</c:v>
                </c:pt>
                <c:pt idx="17">
                  <c:v>992.4040204072999</c:v>
                </c:pt>
                <c:pt idx="18">
                  <c:v>978.8808419393749</c:v>
                </c:pt>
                <c:pt idx="19">
                  <c:v>986.6739681761534</c:v>
                </c:pt>
                <c:pt idx="20">
                  <c:v>1000.9547488601057</c:v>
                </c:pt>
                <c:pt idx="21">
                  <c:v>979.9373291414777</c:v>
                </c:pt>
                <c:pt idx="22">
                  <c:v>972.3682258158375</c:v>
                </c:pt>
                <c:pt idx="23">
                  <c:v>989.1185685295047</c:v>
                </c:pt>
                <c:pt idx="24">
                  <c:v>982.4711194006575</c:v>
                </c:pt>
                <c:pt idx="25">
                  <c:v>996.6399640135037</c:v>
                </c:pt>
                <c:pt idx="26">
                  <c:v>1011.8894977901981</c:v>
                </c:pt>
                <c:pt idx="27">
                  <c:v>1012.3769801358377</c:v>
                </c:pt>
                <c:pt idx="28">
                  <c:v>1015.6142364595299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6123224"/>
        <c:axId val="58238105"/>
      </c:lineChart>
      <c:catAx>
        <c:axId val="66123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38105"/>
        <c:crosses val="autoZero"/>
        <c:auto val="1"/>
        <c:lblOffset val="100"/>
        <c:noMultiLvlLbl val="0"/>
      </c:catAx>
      <c:valAx>
        <c:axId val="58238105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6123224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-2.286963797445853</c:v>
                </c:pt>
                <c:pt idx="1">
                  <c:v>0.38202660849952613</c:v>
                </c:pt>
                <c:pt idx="2">
                  <c:v>-2.3737595575157866</c:v>
                </c:pt>
                <c:pt idx="3">
                  <c:v>-3.282951071076305</c:v>
                </c:pt>
                <c:pt idx="4">
                  <c:v>0.1752359278351414</c:v>
                </c:pt>
                <c:pt idx="5">
                  <c:v>-8.286295720254676</c:v>
                </c:pt>
                <c:pt idx="6">
                  <c:v>-1.1189523549017695</c:v>
                </c:pt>
                <c:pt idx="7">
                  <c:v>1.0674948008713694</c:v>
                </c:pt>
                <c:pt idx="8">
                  <c:v>0.38202660849952613</c:v>
                </c:pt>
                <c:pt idx="9">
                  <c:v>-3.2912932861792807</c:v>
                </c:pt>
                <c:pt idx="10">
                  <c:v>3.1241314146042782</c:v>
                </c:pt>
                <c:pt idx="11">
                  <c:v>8.083614231542798</c:v>
                </c:pt>
                <c:pt idx="12">
                  <c:v>4.868131657092514</c:v>
                </c:pt>
                <c:pt idx="13">
                  <c:v>-1.1246458526647203</c:v>
                </c:pt>
                <c:pt idx="14">
                  <c:v>5.395158397210768</c:v>
                </c:pt>
                <c:pt idx="15">
                  <c:v>4.538048001780816</c:v>
                </c:pt>
                <c:pt idx="16">
                  <c:v>3.1637066223787795</c:v>
                </c:pt>
                <c:pt idx="17">
                  <c:v>1.5779941603165428</c:v>
                </c:pt>
                <c:pt idx="18">
                  <c:v>1.0674948008713694</c:v>
                </c:pt>
                <c:pt idx="19">
                  <c:v>0.2054772712280338</c:v>
                </c:pt>
                <c:pt idx="20">
                  <c:v>-0.34219672464266226</c:v>
                </c:pt>
                <c:pt idx="21">
                  <c:v>8.184914059260088</c:v>
                </c:pt>
                <c:pt idx="22">
                  <c:v>2.0328379012064572</c:v>
                </c:pt>
                <c:pt idx="23">
                  <c:v>-0.3177016545058733</c:v>
                </c:pt>
                <c:pt idx="24">
                  <c:v>4.192187834817573</c:v>
                </c:pt>
                <c:pt idx="25">
                  <c:v>3.8081303101611357</c:v>
                </c:pt>
                <c:pt idx="26">
                  <c:v>-0.26403708843008705</c:v>
                </c:pt>
                <c:pt idx="27">
                  <c:v>5.010954321654451</c:v>
                </c:pt>
                <c:pt idx="28">
                  <c:v>4.90852559879075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4380898"/>
        <c:axId val="19666035"/>
      </c:lineChart>
      <c:catAx>
        <c:axId val="54380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66035"/>
        <c:crosses val="autoZero"/>
        <c:auto val="1"/>
        <c:lblOffset val="100"/>
        <c:noMultiLvlLbl val="0"/>
      </c:catAx>
      <c:valAx>
        <c:axId val="19666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43808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0.0315</cdr:y>
    </cdr:from>
    <cdr:to>
      <cdr:x>0.93625</cdr:x>
      <cdr:y>0.06625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9e50980-1c24-48f4-a301-e616b0488edb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</cdr:x>
      <cdr:y>0.02775</cdr:y>
    </cdr:from>
    <cdr:to>
      <cdr:x>0.8965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0612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2e2dddd-83fc-4b9a-85bc-27d5093ee455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0.03475</cdr:y>
    </cdr:from>
    <cdr:to>
      <cdr:x>0.90175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d8a02c8-a936-406e-bd21-78da3fc3450e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0.51275</cdr:x>
      <cdr:y>0.51125</cdr:y>
    </cdr:from>
    <cdr:to>
      <cdr:x>0.522</cdr:x>
      <cdr:y>0.55075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34200" y="3609975"/>
          <a:ext cx="123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a99271e-7712-40b6-a8df-939474573e70}" type="TxLink">
            <a:rPr lang="en-US" cap="none" sz="1000" b="0" i="0" u="none" baseline="0">
              <a:latin typeface="Arial"/>
              <a:ea typeface="Arial"/>
              <a:cs typeface="Arial"/>
            </a:rPr>
            <a:t>0.0 </a:t>
          </a:fld>
        </a:p>
      </cdr:txBody>
    </cdr:sp>
  </cdr:relSizeAnchor>
  <cdr:relSizeAnchor xmlns:cdr="http://schemas.openxmlformats.org/drawingml/2006/chartDrawing">
    <cdr:from>
      <cdr:x>0.798</cdr:x>
      <cdr:y>0.0255</cdr:y>
    </cdr:from>
    <cdr:to>
      <cdr:x>0.88675</cdr:x>
      <cdr:y>0.059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91825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11b78bf-be3d-41f4-b132-042fe40fc7da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0.0235</cdr:y>
    </cdr:from>
    <cdr:to>
      <cdr:x>0.934</cdr:x>
      <cdr:y>0.05725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d656033-8d2b-4b75-9c50-9d992d8bc0b0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b27a196-68da-44a4-a653-9446adba4626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0.81675</cdr:x>
      <cdr:y>0.02775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4932a7c-a377-4b47-acf0-037ef46c01aa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0.03675</cdr:y>
    </cdr:from>
    <cdr:to>
      <cdr:x>0.92725</cdr:x>
      <cdr:y>0.0715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15700" y="257175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134c75e-5a48-4fa3-a887-22b2113f047f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1" activePane="bottomLeft" state="split"/>
      <selection pane="topLeft" activeCell="R2" sqref="R2"/>
      <selection pane="bottomLeft" activeCell="T14" sqref="T14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105</v>
      </c>
      <c r="R4" s="60">
        <v>2009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-2</v>
      </c>
      <c r="C9" s="65">
        <v>-2.1</v>
      </c>
      <c r="D9" s="65">
        <v>1.2</v>
      </c>
      <c r="E9" s="65">
        <v>-3.3</v>
      </c>
      <c r="F9" s="66">
        <f aca="true" t="shared" si="0" ref="F9:F39">AVERAGE(D9:E9)</f>
        <v>-1.0499999999999998</v>
      </c>
      <c r="G9" s="67">
        <f>100*(AJ9/AH9)</f>
        <v>97.89768091390806</v>
      </c>
      <c r="H9" s="67">
        <f aca="true" t="shared" si="1" ref="H9:H39">AK9</f>
        <v>-2.286963797445853</v>
      </c>
      <c r="I9" s="68">
        <v>-2.5</v>
      </c>
      <c r="J9" s="66"/>
      <c r="K9" s="68"/>
      <c r="L9" s="65">
        <v>1.8</v>
      </c>
      <c r="M9" s="65">
        <v>2.7</v>
      </c>
      <c r="N9" s="65">
        <v>5.1</v>
      </c>
      <c r="O9" s="66">
        <v>7.2</v>
      </c>
      <c r="P9" s="69" t="s">
        <v>104</v>
      </c>
      <c r="Q9" s="70">
        <v>4</v>
      </c>
      <c r="R9" s="67">
        <v>0</v>
      </c>
      <c r="S9" s="67">
        <v>3.9</v>
      </c>
      <c r="T9" s="67">
        <v>0</v>
      </c>
      <c r="U9" s="67"/>
      <c r="V9" s="71">
        <v>8</v>
      </c>
      <c r="W9" s="64">
        <v>1021.1</v>
      </c>
      <c r="X9" s="121">
        <f aca="true" t="shared" si="2" ref="X9:X39">W9+AU17</f>
        <v>1032.0828810206376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5.273893991783833</v>
      </c>
      <c r="AI9">
        <f aca="true" t="shared" si="5" ref="AI9:AI39">IF(W9&gt;=0,6.107*EXP(17.38*(C9/(239+C9))),6.107*EXP(22.44*(C9/(272.4+C9))))</f>
        <v>5.235019911814305</v>
      </c>
      <c r="AJ9">
        <f aca="true" t="shared" si="6" ref="AJ9:AJ39">IF(C9&gt;=0,AI9-(0.000799*1000*(B9-C9)),AI9-(0.00072*1000*(B9-C9)))</f>
        <v>5.163019911814305</v>
      </c>
      <c r="AK9">
        <f>239*LN(AJ9/6.107)/(17.38-LN(AJ9/6.107))</f>
        <v>-2.286963797445853</v>
      </c>
      <c r="AM9">
        <f>COUNTIF(V9:V39,"&lt;1")</f>
        <v>1</v>
      </c>
      <c r="AN9">
        <f>COUNTIF(E9:E39,"&lt;0")</f>
        <v>13</v>
      </c>
      <c r="AO9">
        <f>COUNTIF(I9:I39,"&lt;0")</f>
        <v>25</v>
      </c>
      <c r="AP9">
        <f>COUNTIF(Q9:Q39,"&gt;=39")</f>
        <v>1</v>
      </c>
    </row>
    <row r="10" spans="1:37" ht="12.75">
      <c r="A10" s="72">
        <v>2</v>
      </c>
      <c r="B10" s="73">
        <v>1.2</v>
      </c>
      <c r="C10" s="74">
        <v>0.9</v>
      </c>
      <c r="D10" s="74">
        <v>4.1</v>
      </c>
      <c r="E10" s="74">
        <v>-2</v>
      </c>
      <c r="F10" s="75">
        <f t="shared" si="0"/>
        <v>1.0499999999999998</v>
      </c>
      <c r="G10" s="67">
        <f aca="true" t="shared" si="7" ref="G10:G39">100*(AJ10/AH10)</f>
        <v>94.26208626750945</v>
      </c>
      <c r="H10" s="76">
        <f t="shared" si="1"/>
        <v>0.38202660849952613</v>
      </c>
      <c r="I10" s="77">
        <v>-0.9</v>
      </c>
      <c r="J10" s="75"/>
      <c r="K10" s="77"/>
      <c r="L10" s="74">
        <v>2.6</v>
      </c>
      <c r="M10" s="74">
        <v>3</v>
      </c>
      <c r="N10" s="74">
        <v>5</v>
      </c>
      <c r="O10" s="75">
        <v>7</v>
      </c>
      <c r="P10" s="78" t="s">
        <v>110</v>
      </c>
      <c r="Q10" s="79">
        <v>12</v>
      </c>
      <c r="R10" s="76">
        <v>2.5</v>
      </c>
      <c r="S10" s="76">
        <v>35.4</v>
      </c>
      <c r="T10" s="76">
        <v>0</v>
      </c>
      <c r="U10" s="76"/>
      <c r="V10" s="80">
        <v>6</v>
      </c>
      <c r="W10" s="73">
        <v>1021.5</v>
      </c>
      <c r="X10" s="121">
        <f t="shared" si="2"/>
        <v>1032.3582351981247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6.6609578655798565</v>
      </c>
      <c r="AI10">
        <f t="shared" si="5"/>
        <v>6.5184578494953405</v>
      </c>
      <c r="AJ10">
        <f t="shared" si="6"/>
        <v>6.27875784949534</v>
      </c>
      <c r="AK10">
        <f aca="true" t="shared" si="12" ref="AK10:AK39">239*LN(AJ10/6.107)/(17.38-LN(AJ10/6.107))</f>
        <v>0.38202660849952613</v>
      </c>
    </row>
    <row r="11" spans="1:37" ht="12.75">
      <c r="A11" s="63">
        <v>3</v>
      </c>
      <c r="B11" s="64">
        <v>-1.8</v>
      </c>
      <c r="C11" s="65">
        <v>-2</v>
      </c>
      <c r="D11" s="65">
        <v>0.5</v>
      </c>
      <c r="E11" s="65">
        <v>-5</v>
      </c>
      <c r="F11" s="66">
        <f t="shared" si="0"/>
        <v>-2.25</v>
      </c>
      <c r="G11" s="67">
        <f t="shared" si="7"/>
        <v>95.84269251859308</v>
      </c>
      <c r="H11" s="67">
        <f t="shared" si="1"/>
        <v>-2.3737595575157866</v>
      </c>
      <c r="I11" s="68">
        <v>-10</v>
      </c>
      <c r="J11" s="66"/>
      <c r="K11" s="68"/>
      <c r="L11" s="65">
        <v>1.7</v>
      </c>
      <c r="M11" s="65">
        <v>2.6</v>
      </c>
      <c r="N11" s="65">
        <v>4.9</v>
      </c>
      <c r="O11" s="66">
        <v>6.9</v>
      </c>
      <c r="P11" s="69" t="s">
        <v>104</v>
      </c>
      <c r="Q11" s="70">
        <v>8</v>
      </c>
      <c r="R11" s="67">
        <v>0</v>
      </c>
      <c r="S11" s="67">
        <v>5.9</v>
      </c>
      <c r="T11" s="67">
        <v>0</v>
      </c>
      <c r="U11" s="67"/>
      <c r="V11" s="71">
        <v>8</v>
      </c>
      <c r="W11" s="64">
        <v>1021.3</v>
      </c>
      <c r="X11" s="121">
        <f t="shared" si="2"/>
        <v>1032.27688488063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5.3524101389249426</v>
      </c>
      <c r="AI11">
        <f t="shared" si="5"/>
        <v>5.273893991783833</v>
      </c>
      <c r="AJ11">
        <f t="shared" si="6"/>
        <v>5.129893991783833</v>
      </c>
      <c r="AK11">
        <f t="shared" si="12"/>
        <v>-2.3737595575157866</v>
      </c>
    </row>
    <row r="12" spans="1:37" ht="12.75">
      <c r="A12" s="72">
        <v>4</v>
      </c>
      <c r="B12" s="73">
        <v>-2.1</v>
      </c>
      <c r="C12" s="74">
        <v>-2.5</v>
      </c>
      <c r="D12" s="74">
        <v>1.2</v>
      </c>
      <c r="E12" s="74">
        <v>-4.5</v>
      </c>
      <c r="F12" s="75">
        <f t="shared" si="0"/>
        <v>-1.65</v>
      </c>
      <c r="G12" s="67">
        <f t="shared" si="7"/>
        <v>91.57653807173213</v>
      </c>
      <c r="H12" s="76">
        <f t="shared" si="1"/>
        <v>-3.282951071076305</v>
      </c>
      <c r="I12" s="77">
        <v>-8.2</v>
      </c>
      <c r="J12" s="75"/>
      <c r="K12" s="77"/>
      <c r="L12" s="74">
        <v>1.5</v>
      </c>
      <c r="M12" s="74">
        <v>2.3</v>
      </c>
      <c r="N12" s="74">
        <v>4.7</v>
      </c>
      <c r="O12" s="75">
        <v>6.8</v>
      </c>
      <c r="P12" s="78" t="s">
        <v>112</v>
      </c>
      <c r="Q12" s="79">
        <v>10</v>
      </c>
      <c r="R12" s="76">
        <v>0</v>
      </c>
      <c r="S12" s="76">
        <v>4.6</v>
      </c>
      <c r="T12" s="76">
        <v>1.2</v>
      </c>
      <c r="U12" s="76"/>
      <c r="V12" s="80">
        <v>8</v>
      </c>
      <c r="W12" s="73">
        <v>1013.6</v>
      </c>
      <c r="X12" s="121">
        <f t="shared" si="2"/>
        <v>1024.506258991918</v>
      </c>
      <c r="Y12" s="127">
        <v>0</v>
      </c>
      <c r="Z12" s="134">
        <v>1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5.235019911814305</v>
      </c>
      <c r="AI12">
        <f t="shared" si="5"/>
        <v>5.082050002605385</v>
      </c>
      <c r="AJ12">
        <f t="shared" si="6"/>
        <v>4.794050002605385</v>
      </c>
      <c r="AK12">
        <f t="shared" si="12"/>
        <v>-3.282951071076305</v>
      </c>
    </row>
    <row r="13" spans="1:37" ht="12.75">
      <c r="A13" s="63">
        <v>5</v>
      </c>
      <c r="B13" s="64">
        <v>1</v>
      </c>
      <c r="C13" s="65">
        <v>0.7</v>
      </c>
      <c r="D13" s="65">
        <v>2.6</v>
      </c>
      <c r="E13" s="65">
        <v>-2.9</v>
      </c>
      <c r="F13" s="66">
        <f t="shared" si="0"/>
        <v>-0.1499999999999999</v>
      </c>
      <c r="G13" s="67">
        <f t="shared" si="7"/>
        <v>94.20632096620238</v>
      </c>
      <c r="H13" s="67">
        <f t="shared" si="1"/>
        <v>0.1752359278351414</v>
      </c>
      <c r="I13" s="68">
        <v>-7.6</v>
      </c>
      <c r="J13" s="66"/>
      <c r="K13" s="68"/>
      <c r="L13" s="65">
        <v>1.6</v>
      </c>
      <c r="M13" s="65">
        <v>2.3</v>
      </c>
      <c r="N13" s="65">
        <v>4.5</v>
      </c>
      <c r="O13" s="66">
        <v>6.7</v>
      </c>
      <c r="P13" s="69" t="s">
        <v>114</v>
      </c>
      <c r="Q13" s="70">
        <v>19</v>
      </c>
      <c r="R13" s="67">
        <v>3</v>
      </c>
      <c r="S13" s="67">
        <v>27.8</v>
      </c>
      <c r="T13" s="67">
        <v>0</v>
      </c>
      <c r="U13" s="67"/>
      <c r="V13" s="71">
        <v>8</v>
      </c>
      <c r="W13" s="64">
        <v>1012.5</v>
      </c>
      <c r="X13" s="121">
        <f t="shared" si="2"/>
        <v>1023.2704682268586</v>
      </c>
      <c r="Y13" s="127">
        <v>0</v>
      </c>
      <c r="Z13" s="134">
        <v>1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6.565655306052358</v>
      </c>
      <c r="AI13">
        <f t="shared" si="5"/>
        <v>6.424962311154182</v>
      </c>
      <c r="AJ13">
        <f t="shared" si="6"/>
        <v>6.185262311154182</v>
      </c>
      <c r="AK13">
        <f t="shared" si="12"/>
        <v>0.1752359278351414</v>
      </c>
    </row>
    <row r="14" spans="1:37" ht="12.75">
      <c r="A14" s="72">
        <v>6</v>
      </c>
      <c r="B14" s="73">
        <v>-6.8</v>
      </c>
      <c r="C14" s="74">
        <v>-7.2</v>
      </c>
      <c r="D14" s="74">
        <v>0.6</v>
      </c>
      <c r="E14" s="74">
        <v>-6.9</v>
      </c>
      <c r="F14" s="75">
        <f t="shared" si="0"/>
        <v>-3.1500000000000004</v>
      </c>
      <c r="G14" s="67">
        <f t="shared" si="7"/>
        <v>89.11489209122571</v>
      </c>
      <c r="H14" s="76">
        <f t="shared" si="1"/>
        <v>-8.286295720254676</v>
      </c>
      <c r="I14" s="77">
        <v>-10.9</v>
      </c>
      <c r="J14" s="75"/>
      <c r="K14" s="77"/>
      <c r="L14" s="74">
        <v>1.4</v>
      </c>
      <c r="M14" s="74">
        <v>2.2</v>
      </c>
      <c r="N14" s="74">
        <v>4.4</v>
      </c>
      <c r="O14" s="75">
        <v>6.4</v>
      </c>
      <c r="P14" s="78" t="s">
        <v>104</v>
      </c>
      <c r="Q14" s="79">
        <v>6</v>
      </c>
      <c r="R14" s="76">
        <v>1.8</v>
      </c>
      <c r="S14" s="76">
        <v>28.2</v>
      </c>
      <c r="T14" s="76">
        <v>0</v>
      </c>
      <c r="U14" s="76"/>
      <c r="V14" s="80">
        <v>2</v>
      </c>
      <c r="W14" s="73">
        <v>1018.9</v>
      </c>
      <c r="X14" s="121">
        <f t="shared" si="2"/>
        <v>1030.0579796827442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6</v>
      </c>
      <c r="AD14">
        <f t="shared" si="10"/>
        <v>6</v>
      </c>
      <c r="AE14">
        <f t="shared" si="3"/>
        <v>0</v>
      </c>
      <c r="AF14">
        <f t="shared" si="4"/>
        <v>0</v>
      </c>
      <c r="AH14">
        <f t="shared" si="11"/>
        <v>3.670987255019139</v>
      </c>
      <c r="AI14">
        <f t="shared" si="5"/>
        <v>3.5593963309929544</v>
      </c>
      <c r="AJ14">
        <f t="shared" si="6"/>
        <v>3.271396330992954</v>
      </c>
      <c r="AK14">
        <f t="shared" si="12"/>
        <v>-8.286295720254676</v>
      </c>
    </row>
    <row r="15" spans="1:37" ht="12.75">
      <c r="A15" s="63">
        <v>7</v>
      </c>
      <c r="B15" s="64">
        <v>0.6</v>
      </c>
      <c r="C15" s="65">
        <v>0</v>
      </c>
      <c r="D15" s="65">
        <v>1.6</v>
      </c>
      <c r="E15" s="65">
        <v>-6.8</v>
      </c>
      <c r="F15" s="66">
        <f t="shared" si="0"/>
        <v>-2.5999999999999996</v>
      </c>
      <c r="G15" s="67">
        <f t="shared" si="7"/>
        <v>88.22541361248071</v>
      </c>
      <c r="H15" s="67">
        <f t="shared" si="1"/>
        <v>-1.1189523549017695</v>
      </c>
      <c r="I15" s="68">
        <v>-10.8</v>
      </c>
      <c r="J15" s="66"/>
      <c r="K15" s="68"/>
      <c r="L15" s="65">
        <v>0.9</v>
      </c>
      <c r="M15" s="65">
        <v>1.9</v>
      </c>
      <c r="N15" s="65">
        <v>4.1</v>
      </c>
      <c r="O15" s="66">
        <v>6.2</v>
      </c>
      <c r="P15" s="69" t="s">
        <v>117</v>
      </c>
      <c r="Q15" s="70">
        <v>11</v>
      </c>
      <c r="R15" s="67">
        <v>0</v>
      </c>
      <c r="S15" s="67">
        <v>9.5</v>
      </c>
      <c r="T15" s="67">
        <v>2.2</v>
      </c>
      <c r="U15" s="67"/>
      <c r="V15" s="71">
        <v>8</v>
      </c>
      <c r="W15" s="64">
        <v>1014.7</v>
      </c>
      <c r="X15" s="121">
        <f t="shared" si="2"/>
        <v>1025.5097405782876</v>
      </c>
      <c r="Y15" s="127">
        <v>0</v>
      </c>
      <c r="Z15" s="134">
        <v>1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6.378660943113899</v>
      </c>
      <c r="AI15">
        <f t="shared" si="5"/>
        <v>6.107</v>
      </c>
      <c r="AJ15">
        <f t="shared" si="6"/>
        <v>5.6276</v>
      </c>
      <c r="AK15">
        <f t="shared" si="12"/>
        <v>-1.1189523549017695</v>
      </c>
    </row>
    <row r="16" spans="1:37" ht="12.75">
      <c r="A16" s="72">
        <v>8</v>
      </c>
      <c r="B16" s="73">
        <v>1.6</v>
      </c>
      <c r="C16" s="74">
        <v>1.4</v>
      </c>
      <c r="D16" s="74">
        <v>3.5</v>
      </c>
      <c r="E16" s="74">
        <v>0.6</v>
      </c>
      <c r="F16" s="75">
        <f t="shared" si="0"/>
        <v>2.05</v>
      </c>
      <c r="G16" s="67">
        <f t="shared" si="7"/>
        <v>96.24289427328642</v>
      </c>
      <c r="H16" s="76">
        <f t="shared" si="1"/>
        <v>1.0674948008713694</v>
      </c>
      <c r="I16" s="77">
        <v>-0.5</v>
      </c>
      <c r="J16" s="75"/>
      <c r="K16" s="77"/>
      <c r="L16" s="74">
        <v>1.8</v>
      </c>
      <c r="M16" s="74">
        <v>2.2</v>
      </c>
      <c r="N16" s="74">
        <v>4</v>
      </c>
      <c r="O16" s="75">
        <v>6.1</v>
      </c>
      <c r="P16" s="78" t="s">
        <v>120</v>
      </c>
      <c r="Q16" s="79">
        <v>7</v>
      </c>
      <c r="R16" s="76">
        <v>0</v>
      </c>
      <c r="S16" s="76">
        <v>9.6</v>
      </c>
      <c r="T16" s="76" t="s">
        <v>121</v>
      </c>
      <c r="U16" s="76"/>
      <c r="V16" s="80">
        <v>8</v>
      </c>
      <c r="W16" s="73">
        <v>1018.6</v>
      </c>
      <c r="X16" s="121">
        <f t="shared" si="2"/>
        <v>1029.4115482133464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6.855240365106215</v>
      </c>
      <c r="AI16">
        <f t="shared" si="5"/>
        <v>6.757481736768829</v>
      </c>
      <c r="AJ16">
        <f t="shared" si="6"/>
        <v>6.597681736768829</v>
      </c>
      <c r="AK16">
        <f t="shared" si="12"/>
        <v>1.0674948008713694</v>
      </c>
    </row>
    <row r="17" spans="1:47" ht="12.75">
      <c r="A17" s="63">
        <v>9</v>
      </c>
      <c r="B17" s="64">
        <v>1.2</v>
      </c>
      <c r="C17" s="65">
        <v>0.9</v>
      </c>
      <c r="D17" s="65">
        <v>2.2</v>
      </c>
      <c r="E17" s="65">
        <v>1.1</v>
      </c>
      <c r="F17" s="66">
        <f t="shared" si="0"/>
        <v>1.6500000000000001</v>
      </c>
      <c r="G17" s="67">
        <f t="shared" si="7"/>
        <v>94.26208626750945</v>
      </c>
      <c r="H17" s="67">
        <f t="shared" si="1"/>
        <v>0.38202660849952613</v>
      </c>
      <c r="I17" s="68">
        <v>0.2</v>
      </c>
      <c r="J17" s="66"/>
      <c r="K17" s="68"/>
      <c r="L17" s="65">
        <v>3</v>
      </c>
      <c r="M17" s="65">
        <v>3.1</v>
      </c>
      <c r="N17" s="65">
        <v>4.3</v>
      </c>
      <c r="O17" s="66">
        <v>6.1</v>
      </c>
      <c r="P17" s="69" t="s">
        <v>123</v>
      </c>
      <c r="Q17" s="70">
        <v>13</v>
      </c>
      <c r="R17" s="67">
        <v>1.2</v>
      </c>
      <c r="S17" s="67">
        <v>26.3</v>
      </c>
      <c r="T17" s="67">
        <v>0</v>
      </c>
      <c r="U17" s="67"/>
      <c r="V17" s="71">
        <v>8</v>
      </c>
      <c r="W17" s="64">
        <v>1018.7</v>
      </c>
      <c r="X17" s="121">
        <f t="shared" si="2"/>
        <v>1029.5284720473123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6.6609578655798565</v>
      </c>
      <c r="AI17">
        <f t="shared" si="5"/>
        <v>6.5184578494953405</v>
      </c>
      <c r="AJ17">
        <f t="shared" si="6"/>
        <v>6.27875784949534</v>
      </c>
      <c r="AK17">
        <f t="shared" si="12"/>
        <v>0.38202660849952613</v>
      </c>
      <c r="AU17">
        <f aca="true" t="shared" si="13" ref="AU17:AU47">W9*(10^(85/(18429.1+(67.53*B9)+(0.003*31)))-1)</f>
        <v>10.982881020637544</v>
      </c>
    </row>
    <row r="18" spans="1:47" ht="12.75">
      <c r="A18" s="72">
        <v>10</v>
      </c>
      <c r="B18" s="73">
        <v>-2.4</v>
      </c>
      <c r="C18" s="74">
        <v>-2.7</v>
      </c>
      <c r="D18" s="74">
        <v>5.3</v>
      </c>
      <c r="E18" s="74">
        <v>-4.2</v>
      </c>
      <c r="F18" s="75">
        <f t="shared" si="0"/>
        <v>0.5499999999999998</v>
      </c>
      <c r="G18" s="67">
        <f t="shared" si="7"/>
        <v>93.57693813402074</v>
      </c>
      <c r="H18" s="76">
        <f t="shared" si="1"/>
        <v>-3.2912932861792807</v>
      </c>
      <c r="I18" s="77">
        <v>-7.5</v>
      </c>
      <c r="J18" s="75"/>
      <c r="K18" s="77"/>
      <c r="L18" s="74">
        <v>1.7</v>
      </c>
      <c r="M18" s="74">
        <v>2.4</v>
      </c>
      <c r="N18" s="74">
        <v>4.4</v>
      </c>
      <c r="O18" s="75">
        <v>6.1</v>
      </c>
      <c r="P18" s="78" t="s">
        <v>124</v>
      </c>
      <c r="Q18" s="79">
        <v>20</v>
      </c>
      <c r="R18" s="76">
        <v>0</v>
      </c>
      <c r="S18" s="76">
        <v>14</v>
      </c>
      <c r="T18" s="76">
        <v>0</v>
      </c>
      <c r="U18" s="76"/>
      <c r="V18" s="80">
        <v>8</v>
      </c>
      <c r="W18" s="73">
        <v>1015.8</v>
      </c>
      <c r="X18" s="121">
        <f t="shared" si="2"/>
        <v>1026.7421176287048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5.119916373594777</v>
      </c>
      <c r="AI18">
        <f t="shared" si="5"/>
        <v>5.007060977432383</v>
      </c>
      <c r="AJ18">
        <f t="shared" si="6"/>
        <v>4.791060977432383</v>
      </c>
      <c r="AK18">
        <f t="shared" si="12"/>
        <v>-3.2912932861792807</v>
      </c>
      <c r="AU18">
        <f t="shared" si="13"/>
        <v>10.858235198124673</v>
      </c>
    </row>
    <row r="19" spans="1:47" ht="12.75">
      <c r="A19" s="63">
        <v>11</v>
      </c>
      <c r="B19" s="64">
        <v>5.3</v>
      </c>
      <c r="C19" s="65">
        <v>4.4</v>
      </c>
      <c r="D19" s="65">
        <v>9.4</v>
      </c>
      <c r="E19" s="65">
        <v>-2.6</v>
      </c>
      <c r="F19" s="66">
        <f t="shared" si="0"/>
        <v>3.4000000000000004</v>
      </c>
      <c r="G19" s="67">
        <f t="shared" si="7"/>
        <v>85.8302742522114</v>
      </c>
      <c r="H19" s="67">
        <f t="shared" si="1"/>
        <v>3.1241314146042782</v>
      </c>
      <c r="I19" s="68">
        <v>-2.1</v>
      </c>
      <c r="J19" s="66"/>
      <c r="K19" s="68"/>
      <c r="L19" s="65">
        <v>2.5</v>
      </c>
      <c r="M19" s="65">
        <v>2.7</v>
      </c>
      <c r="N19" s="65">
        <v>4.2</v>
      </c>
      <c r="O19" s="66">
        <v>6</v>
      </c>
      <c r="P19" s="69" t="s">
        <v>125</v>
      </c>
      <c r="Q19" s="70">
        <v>34</v>
      </c>
      <c r="R19" s="67">
        <v>0</v>
      </c>
      <c r="S19" s="67">
        <v>14</v>
      </c>
      <c r="T19" s="67">
        <v>3</v>
      </c>
      <c r="U19" s="67"/>
      <c r="V19" s="71">
        <v>7</v>
      </c>
      <c r="W19" s="64">
        <v>1008.6</v>
      </c>
      <c r="X19" s="121">
        <f t="shared" si="2"/>
        <v>1019.1622863957696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8.903891765391034</v>
      </c>
      <c r="AI19">
        <f t="shared" si="5"/>
        <v>8.36133472135519</v>
      </c>
      <c r="AJ19">
        <f t="shared" si="6"/>
        <v>7.642234721355191</v>
      </c>
      <c r="AK19">
        <f t="shared" si="12"/>
        <v>3.1241314146042782</v>
      </c>
      <c r="AU19">
        <f t="shared" si="13"/>
        <v>10.976884880630077</v>
      </c>
    </row>
    <row r="20" spans="1:47" ht="12.75">
      <c r="A20" s="72">
        <v>12</v>
      </c>
      <c r="B20" s="73">
        <v>8.5</v>
      </c>
      <c r="C20" s="74">
        <v>8.3</v>
      </c>
      <c r="D20" s="74">
        <v>10.1</v>
      </c>
      <c r="E20" s="74">
        <v>5.3</v>
      </c>
      <c r="F20" s="75">
        <f t="shared" si="0"/>
        <v>7.699999999999999</v>
      </c>
      <c r="G20" s="67">
        <f t="shared" si="7"/>
        <v>97.21132876733138</v>
      </c>
      <c r="H20" s="76">
        <f t="shared" si="1"/>
        <v>8.083614231542798</v>
      </c>
      <c r="I20" s="77">
        <v>4.5</v>
      </c>
      <c r="J20" s="75"/>
      <c r="K20" s="77"/>
      <c r="L20" s="74">
        <v>6.5</v>
      </c>
      <c r="M20" s="74">
        <v>3.5</v>
      </c>
      <c r="N20" s="74">
        <v>5</v>
      </c>
      <c r="O20" s="75">
        <v>6.1</v>
      </c>
      <c r="P20" s="78" t="s">
        <v>126</v>
      </c>
      <c r="Q20" s="79">
        <v>37</v>
      </c>
      <c r="R20" s="76">
        <v>0</v>
      </c>
      <c r="S20" s="76">
        <v>15</v>
      </c>
      <c r="T20" s="76">
        <v>2.7</v>
      </c>
      <c r="U20" s="76"/>
      <c r="V20" s="80">
        <v>8</v>
      </c>
      <c r="W20" s="73">
        <v>998</v>
      </c>
      <c r="X20" s="121">
        <f t="shared" si="2"/>
        <v>1008.3318203836366</v>
      </c>
      <c r="Y20" s="127">
        <v>0</v>
      </c>
      <c r="Z20" s="134">
        <v>0</v>
      </c>
      <c r="AA20" s="127">
        <v>0</v>
      </c>
      <c r="AB20">
        <f t="shared" si="8"/>
        <v>12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11.093113863278093</v>
      </c>
      <c r="AI20">
        <f t="shared" si="5"/>
        <v>10.943563388165682</v>
      </c>
      <c r="AJ20">
        <f t="shared" si="6"/>
        <v>10.783763388165683</v>
      </c>
      <c r="AK20">
        <f t="shared" si="12"/>
        <v>8.083614231542798</v>
      </c>
      <c r="AU20">
        <f t="shared" si="13"/>
        <v>10.90625899191806</v>
      </c>
    </row>
    <row r="21" spans="1:47" ht="12.75">
      <c r="A21" s="63">
        <v>13</v>
      </c>
      <c r="B21" s="64">
        <v>5.1</v>
      </c>
      <c r="C21" s="65">
        <v>5</v>
      </c>
      <c r="D21" s="65">
        <v>8.3</v>
      </c>
      <c r="E21" s="65">
        <v>5</v>
      </c>
      <c r="F21" s="66">
        <f t="shared" si="0"/>
        <v>6.65</v>
      </c>
      <c r="G21" s="67">
        <f t="shared" si="7"/>
        <v>98.39506409009357</v>
      </c>
      <c r="H21" s="67">
        <f t="shared" si="1"/>
        <v>4.868131657092514</v>
      </c>
      <c r="I21" s="68">
        <v>2.2</v>
      </c>
      <c r="J21" s="66"/>
      <c r="K21" s="68"/>
      <c r="L21" s="65">
        <v>5.5</v>
      </c>
      <c r="M21" s="65">
        <v>5.5</v>
      </c>
      <c r="N21" s="65">
        <v>5.8</v>
      </c>
      <c r="O21" s="66">
        <v>6.2</v>
      </c>
      <c r="P21" s="69" t="s">
        <v>127</v>
      </c>
      <c r="Q21" s="70">
        <v>17</v>
      </c>
      <c r="R21" s="67">
        <v>1.9</v>
      </c>
      <c r="S21" s="67">
        <v>39.7</v>
      </c>
      <c r="T21" s="67">
        <v>1.1</v>
      </c>
      <c r="U21" s="67"/>
      <c r="V21" s="71">
        <v>1</v>
      </c>
      <c r="W21" s="64">
        <v>996</v>
      </c>
      <c r="X21" s="121">
        <f t="shared" si="2"/>
        <v>1006.4378792765323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8.780710489137393</v>
      </c>
      <c r="AI21">
        <f t="shared" si="5"/>
        <v>8.719685713352307</v>
      </c>
      <c r="AJ21">
        <f t="shared" si="6"/>
        <v>8.639785713352307</v>
      </c>
      <c r="AK21">
        <f t="shared" si="12"/>
        <v>4.868131657092514</v>
      </c>
      <c r="AU21">
        <f t="shared" si="13"/>
        <v>10.770468226858624</v>
      </c>
    </row>
    <row r="22" spans="1:47" ht="12.75">
      <c r="A22" s="72">
        <v>14</v>
      </c>
      <c r="B22" s="73">
        <v>-1.4</v>
      </c>
      <c r="C22" s="74">
        <v>-1.3</v>
      </c>
      <c r="D22" s="74">
        <v>6.3</v>
      </c>
      <c r="E22" s="74">
        <v>-2.4</v>
      </c>
      <c r="F22" s="75">
        <f t="shared" si="0"/>
        <v>1.95</v>
      </c>
      <c r="G22" s="67">
        <f t="shared" si="7"/>
        <v>102.04430270309324</v>
      </c>
      <c r="H22" s="76">
        <f t="shared" si="1"/>
        <v>-1.1246458526647203</v>
      </c>
      <c r="I22" s="77">
        <v>-6.8</v>
      </c>
      <c r="J22" s="75"/>
      <c r="K22" s="77"/>
      <c r="L22" s="74">
        <v>2.8</v>
      </c>
      <c r="M22" s="74">
        <v>3.9</v>
      </c>
      <c r="N22" s="74">
        <v>5.7</v>
      </c>
      <c r="O22" s="75">
        <v>6.5</v>
      </c>
      <c r="P22" s="78" t="s">
        <v>132</v>
      </c>
      <c r="Q22" s="79">
        <v>19</v>
      </c>
      <c r="R22" s="76">
        <v>3.9</v>
      </c>
      <c r="S22" s="76">
        <v>30.3</v>
      </c>
      <c r="T22" s="76">
        <v>0.1</v>
      </c>
      <c r="U22" s="76"/>
      <c r="V22" s="80">
        <v>0</v>
      </c>
      <c r="W22" s="73">
        <v>1003.7</v>
      </c>
      <c r="X22" s="121">
        <f t="shared" si="2"/>
        <v>1014.4717426300133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5.512555158685161</v>
      </c>
      <c r="AI22">
        <f t="shared" si="5"/>
        <v>5.553248472803667</v>
      </c>
      <c r="AJ22">
        <f t="shared" si="6"/>
        <v>5.625248472803667</v>
      </c>
      <c r="AK22">
        <f t="shared" si="12"/>
        <v>-1.1246458526647203</v>
      </c>
      <c r="AU22">
        <f t="shared" si="13"/>
        <v>11.157979682744102</v>
      </c>
    </row>
    <row r="23" spans="1:47" ht="12.75">
      <c r="A23" s="63">
        <v>15</v>
      </c>
      <c r="B23" s="64">
        <v>6.3</v>
      </c>
      <c r="C23" s="65">
        <v>5.9</v>
      </c>
      <c r="D23" s="65">
        <v>7.2</v>
      </c>
      <c r="E23" s="65">
        <v>-2</v>
      </c>
      <c r="F23" s="66">
        <f t="shared" si="0"/>
        <v>2.6</v>
      </c>
      <c r="G23" s="67">
        <f t="shared" si="7"/>
        <v>93.92302774202611</v>
      </c>
      <c r="H23" s="67">
        <f t="shared" si="1"/>
        <v>5.395158397210768</v>
      </c>
      <c r="I23" s="68">
        <v>-6.1</v>
      </c>
      <c r="J23" s="66"/>
      <c r="K23" s="68"/>
      <c r="L23" s="65">
        <v>5</v>
      </c>
      <c r="M23" s="65">
        <v>4.5</v>
      </c>
      <c r="N23" s="65">
        <v>5.3</v>
      </c>
      <c r="O23" s="66">
        <v>6.5</v>
      </c>
      <c r="P23" s="69" t="s">
        <v>134</v>
      </c>
      <c r="Q23" s="70">
        <v>28</v>
      </c>
      <c r="R23" s="67">
        <v>0.2</v>
      </c>
      <c r="S23" s="67">
        <v>22.3</v>
      </c>
      <c r="T23" s="67">
        <v>0.3</v>
      </c>
      <c r="U23" s="67"/>
      <c r="V23" s="71">
        <v>8</v>
      </c>
      <c r="W23" s="64">
        <v>998.9</v>
      </c>
      <c r="X23" s="121">
        <f t="shared" si="2"/>
        <v>1009.3230448147116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9.542956730326413</v>
      </c>
      <c r="AI23">
        <f t="shared" si="5"/>
        <v>9.282633897234025</v>
      </c>
      <c r="AJ23">
        <f t="shared" si="6"/>
        <v>8.963033897234025</v>
      </c>
      <c r="AK23">
        <f t="shared" si="12"/>
        <v>5.395158397210768</v>
      </c>
      <c r="AU23">
        <f t="shared" si="13"/>
        <v>10.809740578287638</v>
      </c>
    </row>
    <row r="24" spans="1:47" ht="12.75">
      <c r="A24" s="72">
        <v>16</v>
      </c>
      <c r="B24" s="73">
        <v>5.7</v>
      </c>
      <c r="C24" s="74">
        <v>5.2</v>
      </c>
      <c r="D24" s="74">
        <v>9.1</v>
      </c>
      <c r="E24" s="74">
        <v>5.5</v>
      </c>
      <c r="F24" s="75">
        <f t="shared" si="0"/>
        <v>7.3</v>
      </c>
      <c r="G24" s="67">
        <f t="shared" si="7"/>
        <v>92.22022820733574</v>
      </c>
      <c r="H24" s="76">
        <f t="shared" si="1"/>
        <v>4.538048001780816</v>
      </c>
      <c r="I24" s="77">
        <v>3.1</v>
      </c>
      <c r="J24" s="75"/>
      <c r="K24" s="77"/>
      <c r="L24" s="74">
        <v>5</v>
      </c>
      <c r="M24" s="74">
        <v>5.1</v>
      </c>
      <c r="N24" s="74">
        <v>5.7</v>
      </c>
      <c r="O24" s="75">
        <v>6.5</v>
      </c>
      <c r="P24" s="78" t="s">
        <v>136</v>
      </c>
      <c r="Q24" s="79">
        <v>24</v>
      </c>
      <c r="R24" s="76">
        <v>0.6</v>
      </c>
      <c r="S24" s="76">
        <v>31.5</v>
      </c>
      <c r="T24" s="76">
        <v>2.2</v>
      </c>
      <c r="U24" s="76"/>
      <c r="V24" s="80">
        <v>8</v>
      </c>
      <c r="W24" s="73">
        <v>1000.5</v>
      </c>
      <c r="X24" s="121">
        <f t="shared" si="2"/>
        <v>1010.9623401795645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9.154837291812974</v>
      </c>
      <c r="AI24">
        <f t="shared" si="5"/>
        <v>8.842111842520199</v>
      </c>
      <c r="AJ24">
        <f t="shared" si="6"/>
        <v>8.442611842520199</v>
      </c>
      <c r="AK24">
        <f t="shared" si="12"/>
        <v>4.538048001780816</v>
      </c>
      <c r="AU24">
        <f t="shared" si="13"/>
        <v>10.81154821334635</v>
      </c>
    </row>
    <row r="25" spans="1:47" ht="12.75">
      <c r="A25" s="63">
        <v>17</v>
      </c>
      <c r="B25" s="64">
        <v>5.1</v>
      </c>
      <c r="C25" s="65">
        <v>4.3</v>
      </c>
      <c r="D25" s="65">
        <v>7.9</v>
      </c>
      <c r="E25" s="65">
        <v>4.7</v>
      </c>
      <c r="F25" s="66">
        <f t="shared" si="0"/>
        <v>6.300000000000001</v>
      </c>
      <c r="G25" s="67">
        <f t="shared" si="7"/>
        <v>87.27871102790485</v>
      </c>
      <c r="H25" s="67">
        <f t="shared" si="1"/>
        <v>3.1637066223787795</v>
      </c>
      <c r="I25" s="68">
        <v>3.5</v>
      </c>
      <c r="J25" s="66"/>
      <c r="K25" s="68"/>
      <c r="L25" s="65">
        <v>5</v>
      </c>
      <c r="M25" s="65">
        <v>4.5</v>
      </c>
      <c r="N25" s="65">
        <v>5.6</v>
      </c>
      <c r="O25" s="66">
        <v>6.5</v>
      </c>
      <c r="P25" s="69" t="s">
        <v>137</v>
      </c>
      <c r="Q25" s="70">
        <v>45</v>
      </c>
      <c r="R25" s="67">
        <v>4.1</v>
      </c>
      <c r="S25" s="67">
        <v>35</v>
      </c>
      <c r="T25" s="67">
        <v>8.7</v>
      </c>
      <c r="U25" s="67"/>
      <c r="V25" s="71">
        <v>3</v>
      </c>
      <c r="W25" s="64">
        <v>995</v>
      </c>
      <c r="X25" s="121">
        <f t="shared" si="2"/>
        <v>1005.4273994780618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8.780710489137393</v>
      </c>
      <c r="AI25">
        <f t="shared" si="5"/>
        <v>8.302890934011156</v>
      </c>
      <c r="AJ25">
        <f t="shared" si="6"/>
        <v>7.663690934011156</v>
      </c>
      <c r="AK25">
        <f t="shared" si="12"/>
        <v>3.1637066223787795</v>
      </c>
      <c r="AU25">
        <f t="shared" si="13"/>
        <v>10.828472047312388</v>
      </c>
    </row>
    <row r="26" spans="1:47" ht="12.75">
      <c r="A26" s="72">
        <v>18</v>
      </c>
      <c r="B26" s="73">
        <v>2.1</v>
      </c>
      <c r="C26" s="74">
        <v>1.9</v>
      </c>
      <c r="D26" s="74">
        <v>5.6</v>
      </c>
      <c r="E26" s="74">
        <v>1.9</v>
      </c>
      <c r="F26" s="75">
        <f t="shared" si="0"/>
        <v>3.75</v>
      </c>
      <c r="G26" s="67">
        <f t="shared" si="7"/>
        <v>96.33074684888744</v>
      </c>
      <c r="H26" s="76">
        <f t="shared" si="1"/>
        <v>1.5779941603165428</v>
      </c>
      <c r="I26" s="77">
        <v>-0.5</v>
      </c>
      <c r="J26" s="75"/>
      <c r="K26" s="77"/>
      <c r="L26" s="74">
        <v>2.8</v>
      </c>
      <c r="M26" s="74">
        <v>4</v>
      </c>
      <c r="N26" s="74">
        <v>5.5</v>
      </c>
      <c r="O26" s="75">
        <v>6.6</v>
      </c>
      <c r="P26" s="78" t="s">
        <v>139</v>
      </c>
      <c r="Q26" s="79">
        <v>26</v>
      </c>
      <c r="R26" s="76">
        <v>5.6</v>
      </c>
      <c r="S26" s="76">
        <v>38.7</v>
      </c>
      <c r="T26" s="76">
        <v>4.2</v>
      </c>
      <c r="U26" s="76"/>
      <c r="V26" s="80">
        <v>3</v>
      </c>
      <c r="W26" s="73">
        <v>982</v>
      </c>
      <c r="X26" s="121">
        <f t="shared" si="2"/>
        <v>992.4040204072999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18</v>
      </c>
      <c r="AH26">
        <f t="shared" si="11"/>
        <v>7.105128334021381</v>
      </c>
      <c r="AI26">
        <f t="shared" si="5"/>
        <v>7.004223188734711</v>
      </c>
      <c r="AJ26">
        <f t="shared" si="6"/>
        <v>6.8444231887347105</v>
      </c>
      <c r="AK26">
        <f t="shared" si="12"/>
        <v>1.5779941603165428</v>
      </c>
      <c r="AU26">
        <f t="shared" si="13"/>
        <v>10.942117628704896</v>
      </c>
    </row>
    <row r="27" spans="1:47" ht="12.75">
      <c r="A27" s="63">
        <v>19</v>
      </c>
      <c r="B27" s="64">
        <v>1.6</v>
      </c>
      <c r="C27" s="65">
        <v>1.4</v>
      </c>
      <c r="D27" s="65">
        <v>6.8</v>
      </c>
      <c r="E27" s="65">
        <v>1.4</v>
      </c>
      <c r="F27" s="66">
        <f t="shared" si="0"/>
        <v>4.1</v>
      </c>
      <c r="G27" s="67">
        <f t="shared" si="7"/>
        <v>96.24289427328642</v>
      </c>
      <c r="H27" s="67">
        <f t="shared" si="1"/>
        <v>1.0674948008713694</v>
      </c>
      <c r="I27" s="68">
        <v>-1.2</v>
      </c>
      <c r="J27" s="66"/>
      <c r="K27" s="68"/>
      <c r="L27" s="65">
        <v>2.6</v>
      </c>
      <c r="M27" s="65">
        <v>4</v>
      </c>
      <c r="N27" s="65">
        <v>5.4</v>
      </c>
      <c r="O27" s="66">
        <v>6.6</v>
      </c>
      <c r="P27" s="69" t="s">
        <v>124</v>
      </c>
      <c r="Q27" s="70">
        <v>32</v>
      </c>
      <c r="R27" s="67">
        <v>1.9</v>
      </c>
      <c r="S27" s="67">
        <v>42.3</v>
      </c>
      <c r="T27" s="67">
        <v>0.3</v>
      </c>
      <c r="U27" s="67"/>
      <c r="V27" s="71">
        <v>8</v>
      </c>
      <c r="W27" s="64">
        <v>968.6</v>
      </c>
      <c r="X27" s="121">
        <f t="shared" si="2"/>
        <v>978.8808419393749</v>
      </c>
      <c r="Y27" s="127">
        <v>0</v>
      </c>
      <c r="Z27" s="134">
        <v>1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6.855240365106215</v>
      </c>
      <c r="AI27">
        <f t="shared" si="5"/>
        <v>6.757481736768829</v>
      </c>
      <c r="AJ27">
        <f t="shared" si="6"/>
        <v>6.597681736768829</v>
      </c>
      <c r="AK27">
        <f t="shared" si="12"/>
        <v>1.0674948008713694</v>
      </c>
      <c r="AU27">
        <f t="shared" si="13"/>
        <v>10.562286395769572</v>
      </c>
    </row>
    <row r="28" spans="1:47" ht="12.75">
      <c r="A28" s="72">
        <v>20</v>
      </c>
      <c r="B28" s="73">
        <v>1.3</v>
      </c>
      <c r="C28" s="74">
        <v>0.9</v>
      </c>
      <c r="D28" s="74">
        <v>5.7</v>
      </c>
      <c r="E28" s="74">
        <v>1.1</v>
      </c>
      <c r="F28" s="75">
        <f t="shared" si="0"/>
        <v>3.4000000000000004</v>
      </c>
      <c r="G28" s="67">
        <f t="shared" si="7"/>
        <v>92.39523910740665</v>
      </c>
      <c r="H28" s="76">
        <f t="shared" si="1"/>
        <v>0.2054772712280338</v>
      </c>
      <c r="I28" s="77">
        <v>-2.4</v>
      </c>
      <c r="J28" s="75"/>
      <c r="K28" s="77"/>
      <c r="L28" s="74">
        <v>2.5</v>
      </c>
      <c r="M28" s="74">
        <v>3.4</v>
      </c>
      <c r="N28" s="74">
        <v>5.4</v>
      </c>
      <c r="O28" s="75">
        <v>6.7</v>
      </c>
      <c r="P28" s="78" t="s">
        <v>127</v>
      </c>
      <c r="Q28" s="79">
        <v>21</v>
      </c>
      <c r="R28" s="76">
        <v>4.7</v>
      </c>
      <c r="S28" s="76">
        <v>34.8</v>
      </c>
      <c r="T28" s="76">
        <v>0</v>
      </c>
      <c r="U28" s="76"/>
      <c r="V28" s="80">
        <v>1</v>
      </c>
      <c r="W28" s="73">
        <v>976.3</v>
      </c>
      <c r="X28" s="121">
        <f t="shared" si="2"/>
        <v>986.6739681761534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6.709066299714163</v>
      </c>
      <c r="AI28">
        <f t="shared" si="5"/>
        <v>6.5184578494953405</v>
      </c>
      <c r="AJ28">
        <f t="shared" si="6"/>
        <v>6.19885784949534</v>
      </c>
      <c r="AK28">
        <f t="shared" si="12"/>
        <v>0.2054772712280338</v>
      </c>
      <c r="AU28">
        <f t="shared" si="13"/>
        <v>10.331820383636588</v>
      </c>
    </row>
    <row r="29" spans="1:47" ht="12.75">
      <c r="A29" s="63">
        <v>21</v>
      </c>
      <c r="B29" s="64">
        <v>0.5</v>
      </c>
      <c r="C29" s="65">
        <v>0.2</v>
      </c>
      <c r="D29" s="65">
        <v>8.6</v>
      </c>
      <c r="E29" s="65">
        <v>0.1</v>
      </c>
      <c r="F29" s="66">
        <f t="shared" si="0"/>
        <v>4.35</v>
      </c>
      <c r="G29" s="67">
        <f t="shared" si="7"/>
        <v>94.06312971997328</v>
      </c>
      <c r="H29" s="67">
        <f t="shared" si="1"/>
        <v>-0.34219672464266226</v>
      </c>
      <c r="I29" s="68">
        <v>-3.4</v>
      </c>
      <c r="J29" s="66"/>
      <c r="K29" s="68"/>
      <c r="L29" s="65">
        <v>2.3</v>
      </c>
      <c r="M29" s="65">
        <v>3</v>
      </c>
      <c r="N29" s="65">
        <v>5</v>
      </c>
      <c r="O29" s="66">
        <v>6.6</v>
      </c>
      <c r="P29" s="69" t="s">
        <v>145</v>
      </c>
      <c r="Q29" s="70">
        <v>29</v>
      </c>
      <c r="R29" s="67">
        <v>3.8</v>
      </c>
      <c r="S29" s="67">
        <v>34.3</v>
      </c>
      <c r="T29" s="67">
        <v>4.6</v>
      </c>
      <c r="U29" s="67"/>
      <c r="V29" s="71">
        <v>1</v>
      </c>
      <c r="W29" s="64">
        <v>990.4</v>
      </c>
      <c r="X29" s="121">
        <f t="shared" si="2"/>
        <v>1000.9547488601057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6.332654997374652</v>
      </c>
      <c r="AI29">
        <f t="shared" si="5"/>
        <v>6.196393484898889</v>
      </c>
      <c r="AJ29">
        <f t="shared" si="6"/>
        <v>5.956693484898889</v>
      </c>
      <c r="AK29">
        <f t="shared" si="12"/>
        <v>-0.34219672464266226</v>
      </c>
      <c r="AU29">
        <f t="shared" si="13"/>
        <v>10.437879276532259</v>
      </c>
    </row>
    <row r="30" spans="1:47" ht="12.75">
      <c r="A30" s="72">
        <v>22</v>
      </c>
      <c r="B30" s="73">
        <v>8.6</v>
      </c>
      <c r="C30" s="74">
        <v>8.4</v>
      </c>
      <c r="D30" s="74">
        <v>9.2</v>
      </c>
      <c r="E30" s="74">
        <v>0.5</v>
      </c>
      <c r="F30" s="75">
        <f t="shared" si="0"/>
        <v>4.85</v>
      </c>
      <c r="G30" s="67">
        <f t="shared" si="7"/>
        <v>97.22214195462266</v>
      </c>
      <c r="H30" s="76">
        <f t="shared" si="1"/>
        <v>8.184914059260088</v>
      </c>
      <c r="I30" s="77">
        <v>-3</v>
      </c>
      <c r="J30" s="75"/>
      <c r="K30" s="77"/>
      <c r="L30" s="74">
        <v>5.4</v>
      </c>
      <c r="M30" s="74">
        <v>4.7</v>
      </c>
      <c r="N30" s="74">
        <v>5</v>
      </c>
      <c r="O30" s="75">
        <v>6.3</v>
      </c>
      <c r="P30" s="78" t="s">
        <v>147</v>
      </c>
      <c r="Q30" s="79">
        <v>30</v>
      </c>
      <c r="R30" s="76">
        <v>2.7</v>
      </c>
      <c r="S30" s="76">
        <v>38.6</v>
      </c>
      <c r="T30" s="76">
        <v>4.8</v>
      </c>
      <c r="U30" s="76"/>
      <c r="V30" s="80">
        <v>8</v>
      </c>
      <c r="W30" s="73">
        <v>969.9</v>
      </c>
      <c r="X30" s="121">
        <f t="shared" si="2"/>
        <v>979.9373291414777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11.16856191408211</v>
      </c>
      <c r="AI30">
        <f t="shared" si="5"/>
        <v>11.018115118398828</v>
      </c>
      <c r="AJ30">
        <f t="shared" si="6"/>
        <v>10.85831511839883</v>
      </c>
      <c r="AK30">
        <f t="shared" si="12"/>
        <v>8.184914059260088</v>
      </c>
      <c r="AU30">
        <f t="shared" si="13"/>
        <v>10.771742630013225</v>
      </c>
    </row>
    <row r="31" spans="1:47" ht="12.75">
      <c r="A31" s="63">
        <v>23</v>
      </c>
      <c r="B31" s="64">
        <v>2.8</v>
      </c>
      <c r="C31" s="65">
        <v>2.5</v>
      </c>
      <c r="D31" s="65">
        <v>5.8</v>
      </c>
      <c r="E31" s="65">
        <v>1.6</v>
      </c>
      <c r="F31" s="66">
        <f t="shared" si="0"/>
        <v>3.7</v>
      </c>
      <c r="G31" s="67">
        <f t="shared" si="7"/>
        <v>94.67911953477775</v>
      </c>
      <c r="H31" s="67">
        <f t="shared" si="1"/>
        <v>2.0328379012064572</v>
      </c>
      <c r="I31" s="68">
        <v>-2</v>
      </c>
      <c r="J31" s="66"/>
      <c r="K31" s="68"/>
      <c r="L31" s="65">
        <v>3</v>
      </c>
      <c r="M31" s="65">
        <v>3.5</v>
      </c>
      <c r="N31" s="65">
        <v>5.1</v>
      </c>
      <c r="O31" s="66">
        <v>6.4</v>
      </c>
      <c r="P31" s="69" t="s">
        <v>149</v>
      </c>
      <c r="Q31" s="70">
        <v>34</v>
      </c>
      <c r="R31" s="67">
        <v>2.1</v>
      </c>
      <c r="S31" s="67">
        <v>42.2</v>
      </c>
      <c r="T31" s="67">
        <v>0.3</v>
      </c>
      <c r="U31" s="67"/>
      <c r="V31" s="71">
        <v>8</v>
      </c>
      <c r="W31" s="64">
        <v>962.2</v>
      </c>
      <c r="X31" s="121">
        <f t="shared" si="2"/>
        <v>972.3682258158375</v>
      </c>
      <c r="Y31" s="127">
        <v>0</v>
      </c>
      <c r="Z31" s="134">
        <v>0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7.468490409399528</v>
      </c>
      <c r="AI31">
        <f t="shared" si="5"/>
        <v>7.310800962158791</v>
      </c>
      <c r="AJ31">
        <f t="shared" si="6"/>
        <v>7.071100962158791</v>
      </c>
      <c r="AK31">
        <f t="shared" si="12"/>
        <v>2.0328379012064572</v>
      </c>
      <c r="AU31">
        <f t="shared" si="13"/>
        <v>10.42304481471165</v>
      </c>
    </row>
    <row r="32" spans="1:47" ht="12.75">
      <c r="A32" s="72">
        <v>24</v>
      </c>
      <c r="B32" s="73">
        <v>0.8</v>
      </c>
      <c r="C32" s="74">
        <v>0.4</v>
      </c>
      <c r="D32" s="74">
        <v>6.1</v>
      </c>
      <c r="E32" s="74">
        <v>-1.5</v>
      </c>
      <c r="F32" s="75">
        <f t="shared" si="0"/>
        <v>2.3</v>
      </c>
      <c r="G32" s="67">
        <f t="shared" si="7"/>
        <v>92.20871278355466</v>
      </c>
      <c r="H32" s="76">
        <f t="shared" si="1"/>
        <v>-0.3177016545058733</v>
      </c>
      <c r="I32" s="77">
        <v>-5.7</v>
      </c>
      <c r="J32" s="75"/>
      <c r="K32" s="77"/>
      <c r="L32" s="74">
        <v>2.2</v>
      </c>
      <c r="M32" s="74">
        <v>3.1</v>
      </c>
      <c r="N32" s="74">
        <v>5.2</v>
      </c>
      <c r="O32" s="75">
        <v>6.5</v>
      </c>
      <c r="P32" s="78" t="s">
        <v>139</v>
      </c>
      <c r="Q32" s="79">
        <v>20</v>
      </c>
      <c r="R32" s="76">
        <v>1.9</v>
      </c>
      <c r="S32" s="76">
        <v>36.2</v>
      </c>
      <c r="T32" s="76">
        <v>1.1</v>
      </c>
      <c r="U32" s="76"/>
      <c r="V32" s="80">
        <v>2</v>
      </c>
      <c r="W32" s="73">
        <v>978.7</v>
      </c>
      <c r="X32" s="121">
        <f t="shared" si="2"/>
        <v>989.1185685295047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6.471560733479681</v>
      </c>
      <c r="AI32">
        <f t="shared" si="5"/>
        <v>6.286942849347582</v>
      </c>
      <c r="AJ32">
        <f t="shared" si="6"/>
        <v>5.967342849347582</v>
      </c>
      <c r="AK32">
        <f t="shared" si="12"/>
        <v>-0.3177016545058733</v>
      </c>
      <c r="AU32">
        <f t="shared" si="13"/>
        <v>10.4623401795645</v>
      </c>
    </row>
    <row r="33" spans="1:47" ht="12.75">
      <c r="A33" s="63">
        <v>25</v>
      </c>
      <c r="B33" s="64">
        <v>5.6</v>
      </c>
      <c r="C33" s="65">
        <v>5</v>
      </c>
      <c r="D33" s="65">
        <v>8.3</v>
      </c>
      <c r="E33" s="65">
        <v>0.8</v>
      </c>
      <c r="F33" s="66">
        <f t="shared" si="0"/>
        <v>4.550000000000001</v>
      </c>
      <c r="G33" s="67">
        <f t="shared" si="7"/>
        <v>90.63702213587005</v>
      </c>
      <c r="H33" s="67">
        <f t="shared" si="1"/>
        <v>4.192187834817573</v>
      </c>
      <c r="I33" s="68">
        <v>-1.2</v>
      </c>
      <c r="J33" s="66"/>
      <c r="K33" s="68"/>
      <c r="L33" s="65">
        <v>5</v>
      </c>
      <c r="M33" s="65">
        <v>4.6</v>
      </c>
      <c r="N33" s="65">
        <v>5.1</v>
      </c>
      <c r="O33" s="66">
        <v>6.4</v>
      </c>
      <c r="P33" s="69" t="s">
        <v>151</v>
      </c>
      <c r="Q33" s="70">
        <v>31</v>
      </c>
      <c r="R33" s="67">
        <v>1.2</v>
      </c>
      <c r="S33" s="67">
        <v>30</v>
      </c>
      <c r="T33" s="67" t="s">
        <v>121</v>
      </c>
      <c r="U33" s="67"/>
      <c r="V33" s="71">
        <v>6</v>
      </c>
      <c r="W33" s="64">
        <v>972.3</v>
      </c>
      <c r="X33" s="121">
        <f t="shared" si="2"/>
        <v>982.4711194006575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9.091522999287918</v>
      </c>
      <c r="AI33">
        <f t="shared" si="5"/>
        <v>8.719685713352307</v>
      </c>
      <c r="AJ33">
        <f t="shared" si="6"/>
        <v>8.240285713352307</v>
      </c>
      <c r="AK33">
        <f t="shared" si="12"/>
        <v>4.192187834817573</v>
      </c>
      <c r="AU33">
        <f t="shared" si="13"/>
        <v>10.427399478061846</v>
      </c>
    </row>
    <row r="34" spans="1:47" ht="12.75">
      <c r="A34" s="72">
        <v>26</v>
      </c>
      <c r="B34" s="73">
        <v>5</v>
      </c>
      <c r="C34" s="74">
        <v>4.5</v>
      </c>
      <c r="D34" s="74">
        <v>7.1</v>
      </c>
      <c r="E34" s="74">
        <v>3.6</v>
      </c>
      <c r="F34" s="75">
        <f t="shared" si="0"/>
        <v>5.35</v>
      </c>
      <c r="G34" s="67">
        <f t="shared" si="7"/>
        <v>91.98314762413594</v>
      </c>
      <c r="H34" s="76">
        <f t="shared" si="1"/>
        <v>3.8081303101611357</v>
      </c>
      <c r="I34" s="77">
        <v>-0.9</v>
      </c>
      <c r="J34" s="75"/>
      <c r="K34" s="77"/>
      <c r="L34" s="74">
        <v>4.9</v>
      </c>
      <c r="M34" s="74">
        <v>4.8</v>
      </c>
      <c r="N34" s="74">
        <v>5.5</v>
      </c>
      <c r="O34" s="75">
        <v>6.4</v>
      </c>
      <c r="P34" s="78" t="s">
        <v>154</v>
      </c>
      <c r="Q34" s="79">
        <v>14</v>
      </c>
      <c r="R34" s="76">
        <v>0.3</v>
      </c>
      <c r="S34" s="76">
        <v>32.5</v>
      </c>
      <c r="T34" s="76" t="s">
        <v>121</v>
      </c>
      <c r="U34" s="76"/>
      <c r="V34" s="80">
        <v>8</v>
      </c>
      <c r="W34" s="73">
        <v>986.3</v>
      </c>
      <c r="X34" s="121">
        <f t="shared" si="2"/>
        <v>996.6399640135037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8.719685713352307</v>
      </c>
      <c r="AI34">
        <f t="shared" si="5"/>
        <v>8.420141382073544</v>
      </c>
      <c r="AJ34">
        <f t="shared" si="6"/>
        <v>8.020641382073544</v>
      </c>
      <c r="AK34">
        <f t="shared" si="12"/>
        <v>3.8081303101611357</v>
      </c>
      <c r="AU34">
        <f t="shared" si="13"/>
        <v>10.404020407299907</v>
      </c>
    </row>
    <row r="35" spans="1:47" ht="12.75">
      <c r="A35" s="63">
        <v>27</v>
      </c>
      <c r="B35" s="64">
        <v>0</v>
      </c>
      <c r="C35" s="65">
        <v>-0.1</v>
      </c>
      <c r="D35" s="65">
        <v>6.2</v>
      </c>
      <c r="E35" s="65">
        <v>-1</v>
      </c>
      <c r="F35" s="66">
        <f t="shared" si="0"/>
        <v>2.6</v>
      </c>
      <c r="G35" s="67">
        <f t="shared" si="7"/>
        <v>98.0961638900124</v>
      </c>
      <c r="H35" s="67">
        <f t="shared" si="1"/>
        <v>-0.26403708843008705</v>
      </c>
      <c r="I35" s="68">
        <v>-5.8</v>
      </c>
      <c r="J35" s="66"/>
      <c r="K35" s="68"/>
      <c r="L35" s="65">
        <v>3.1</v>
      </c>
      <c r="M35" s="65">
        <v>3.9</v>
      </c>
      <c r="N35" s="65">
        <v>5.6</v>
      </c>
      <c r="O35" s="66">
        <v>6.5</v>
      </c>
      <c r="P35" s="69" t="s">
        <v>124</v>
      </c>
      <c r="Q35" s="70">
        <v>17</v>
      </c>
      <c r="R35" s="67">
        <v>0</v>
      </c>
      <c r="S35" s="67">
        <v>18.7</v>
      </c>
      <c r="T35" s="67">
        <v>9.8</v>
      </c>
      <c r="U35" s="67"/>
      <c r="V35" s="71">
        <v>8</v>
      </c>
      <c r="W35" s="64">
        <v>1001.2</v>
      </c>
      <c r="X35" s="121">
        <f t="shared" si="2"/>
        <v>1011.8894977901981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27</v>
      </c>
      <c r="AF35">
        <f t="shared" si="4"/>
        <v>0</v>
      </c>
      <c r="AH35">
        <f t="shared" si="11"/>
        <v>6.107</v>
      </c>
      <c r="AI35">
        <f t="shared" si="5"/>
        <v>6.062732728763058</v>
      </c>
      <c r="AJ35">
        <f t="shared" si="6"/>
        <v>5.990732728763058</v>
      </c>
      <c r="AK35">
        <f t="shared" si="12"/>
        <v>-0.26403708843008705</v>
      </c>
      <c r="AU35">
        <f t="shared" si="13"/>
        <v>10.280841939374902</v>
      </c>
    </row>
    <row r="36" spans="1:47" ht="12.75">
      <c r="A36" s="72">
        <v>28</v>
      </c>
      <c r="B36" s="73">
        <v>5.7</v>
      </c>
      <c r="C36" s="74">
        <v>5.4</v>
      </c>
      <c r="D36" s="74">
        <v>7.9</v>
      </c>
      <c r="E36" s="74">
        <v>0</v>
      </c>
      <c r="F36" s="75">
        <f t="shared" si="0"/>
        <v>3.95</v>
      </c>
      <c r="G36" s="67">
        <f t="shared" si="7"/>
        <v>95.31957783742516</v>
      </c>
      <c r="H36" s="76">
        <f t="shared" si="1"/>
        <v>5.010954321654451</v>
      </c>
      <c r="I36" s="77">
        <v>-0.1</v>
      </c>
      <c r="J36" s="75"/>
      <c r="K36" s="77"/>
      <c r="L36" s="74">
        <v>5.5</v>
      </c>
      <c r="M36" s="74">
        <v>5.2</v>
      </c>
      <c r="N36" s="74">
        <v>5.6</v>
      </c>
      <c r="O36" s="75">
        <v>6.5</v>
      </c>
      <c r="P36" s="78" t="s">
        <v>104</v>
      </c>
      <c r="Q36" s="79">
        <v>16</v>
      </c>
      <c r="R36" s="76">
        <v>0</v>
      </c>
      <c r="S36" s="76">
        <v>18.4</v>
      </c>
      <c r="T36" s="76">
        <v>0.1</v>
      </c>
      <c r="U36" s="76"/>
      <c r="V36" s="80">
        <v>8</v>
      </c>
      <c r="W36" s="73">
        <v>1001.9</v>
      </c>
      <c r="X36" s="121">
        <f t="shared" si="2"/>
        <v>1012.3769801358377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9.154837291812974</v>
      </c>
      <c r="AI36">
        <f t="shared" si="5"/>
        <v>8.966052258259293</v>
      </c>
      <c r="AJ36">
        <f t="shared" si="6"/>
        <v>8.726352258259293</v>
      </c>
      <c r="AK36">
        <f t="shared" si="12"/>
        <v>5.010954321654451</v>
      </c>
      <c r="AU36">
        <f t="shared" si="13"/>
        <v>10.373968176153403</v>
      </c>
    </row>
    <row r="37" spans="1:47" ht="12.75">
      <c r="A37" s="63">
        <v>29</v>
      </c>
      <c r="B37" s="64">
        <v>5.6</v>
      </c>
      <c r="C37" s="65">
        <v>5.3</v>
      </c>
      <c r="D37" s="65">
        <v>5.7</v>
      </c>
      <c r="E37" s="65">
        <v>5.6</v>
      </c>
      <c r="F37" s="66">
        <f t="shared" si="0"/>
        <v>5.65</v>
      </c>
      <c r="G37" s="67">
        <f t="shared" si="7"/>
        <v>95.29967383979171</v>
      </c>
      <c r="H37" s="67">
        <f t="shared" si="1"/>
        <v>4.90852559879075</v>
      </c>
      <c r="I37" s="68">
        <v>5.2</v>
      </c>
      <c r="J37" s="66"/>
      <c r="K37" s="68"/>
      <c r="L37" s="65">
        <v>6.3</v>
      </c>
      <c r="M37" s="65">
        <v>6</v>
      </c>
      <c r="N37" s="65">
        <v>6.1</v>
      </c>
      <c r="O37" s="66">
        <v>6.7</v>
      </c>
      <c r="P37" s="69" t="s">
        <v>124</v>
      </c>
      <c r="Q37" s="70">
        <v>20</v>
      </c>
      <c r="R37" s="67">
        <v>0.2</v>
      </c>
      <c r="S37" s="67">
        <v>22.5</v>
      </c>
      <c r="T37" s="67">
        <v>0</v>
      </c>
      <c r="U37" s="67"/>
      <c r="V37" s="71">
        <v>8</v>
      </c>
      <c r="W37" s="64">
        <v>1005.1</v>
      </c>
      <c r="X37" s="121">
        <f t="shared" si="2"/>
        <v>1015.6142364595299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9.091522999287918</v>
      </c>
      <c r="AI37">
        <f t="shared" si="5"/>
        <v>8.903891765391034</v>
      </c>
      <c r="AJ37">
        <f t="shared" si="6"/>
        <v>8.664191765391035</v>
      </c>
      <c r="AK37">
        <f t="shared" si="12"/>
        <v>4.90852559879075</v>
      </c>
      <c r="AU37">
        <f t="shared" si="13"/>
        <v>10.554748860105766</v>
      </c>
    </row>
    <row r="38" spans="1:47" ht="12.75">
      <c r="A38" s="72">
        <v>30</v>
      </c>
      <c r="B38" s="73">
        <v>2</v>
      </c>
      <c r="C38" s="74">
        <v>1.5</v>
      </c>
      <c r="D38" s="74">
        <v>5.6</v>
      </c>
      <c r="E38" s="74">
        <v>0.6</v>
      </c>
      <c r="F38" s="75">
        <f t="shared" si="0"/>
        <v>3.0999999999999996</v>
      </c>
      <c r="G38" s="67">
        <f t="shared" si="7"/>
        <v>90.81708232378465</v>
      </c>
      <c r="H38" s="76">
        <f t="shared" si="1"/>
        <v>0.6606467515726098</v>
      </c>
      <c r="I38" s="77">
        <v>-3.3</v>
      </c>
      <c r="J38" s="75"/>
      <c r="K38" s="77"/>
      <c r="L38" s="74">
        <v>3.5</v>
      </c>
      <c r="M38" s="74">
        <v>4.1</v>
      </c>
      <c r="N38" s="74">
        <v>5.9</v>
      </c>
      <c r="O38" s="75">
        <v>6.8</v>
      </c>
      <c r="P38" s="78" t="s">
        <v>159</v>
      </c>
      <c r="Q38" s="79">
        <v>23</v>
      </c>
      <c r="R38" s="76">
        <v>0</v>
      </c>
      <c r="S38" s="76">
        <v>17.6</v>
      </c>
      <c r="T38" s="76">
        <v>0</v>
      </c>
      <c r="U38" s="76"/>
      <c r="V38" s="80">
        <v>7</v>
      </c>
      <c r="W38" s="73">
        <v>1004.9</v>
      </c>
      <c r="X38" s="121">
        <f t="shared" si="2"/>
        <v>1015.5505329320417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7.054516284028025</v>
      </c>
      <c r="AI38">
        <f t="shared" si="5"/>
        <v>6.8062058612105245</v>
      </c>
      <c r="AJ38">
        <f t="shared" si="6"/>
        <v>6.406705861210525</v>
      </c>
      <c r="AK38">
        <f t="shared" si="12"/>
        <v>0.6606467515726098</v>
      </c>
      <c r="AU38">
        <f t="shared" si="13"/>
        <v>10.037329141477677</v>
      </c>
    </row>
    <row r="39" spans="1:47" ht="12.75">
      <c r="A39" s="63">
        <v>31</v>
      </c>
      <c r="B39" s="64">
        <v>1.5</v>
      </c>
      <c r="C39" s="65">
        <v>0.6</v>
      </c>
      <c r="D39" s="65">
        <v>7.2</v>
      </c>
      <c r="E39" s="65">
        <v>1.2</v>
      </c>
      <c r="F39" s="66">
        <f t="shared" si="0"/>
        <v>4.2</v>
      </c>
      <c r="G39" s="67">
        <f t="shared" si="7"/>
        <v>83.15294980083532</v>
      </c>
      <c r="H39" s="67">
        <f t="shared" si="1"/>
        <v>-1.0417769509276864</v>
      </c>
      <c r="I39" s="68">
        <v>-1</v>
      </c>
      <c r="J39" s="66"/>
      <c r="K39" s="68"/>
      <c r="L39" s="65">
        <v>3</v>
      </c>
      <c r="M39" s="65">
        <v>3</v>
      </c>
      <c r="N39" s="65">
        <v>5.8</v>
      </c>
      <c r="O39" s="66">
        <v>6.7</v>
      </c>
      <c r="P39" s="69" t="s">
        <v>161</v>
      </c>
      <c r="Q39" s="70">
        <v>25</v>
      </c>
      <c r="R39" s="67">
        <v>4.4</v>
      </c>
      <c r="S39" s="67">
        <v>43.5</v>
      </c>
      <c r="T39" s="67">
        <v>0</v>
      </c>
      <c r="U39" s="67"/>
      <c r="V39" s="71"/>
      <c r="W39" s="64">
        <v>1000.8</v>
      </c>
      <c r="X39" s="121">
        <f t="shared" si="2"/>
        <v>1011.4265084220444</v>
      </c>
      <c r="Y39" s="127">
        <v>0</v>
      </c>
      <c r="Z39" s="134">
        <v>0</v>
      </c>
      <c r="AA39" s="127">
        <v>0</v>
      </c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6.8062058612105245</v>
      </c>
      <c r="AI39">
        <f t="shared" si="5"/>
        <v>6.378660943113899</v>
      </c>
      <c r="AJ39">
        <f t="shared" si="6"/>
        <v>5.659560943113899</v>
      </c>
      <c r="AK39">
        <f t="shared" si="12"/>
        <v>-1.0417769509276864</v>
      </c>
      <c r="AU39">
        <f t="shared" si="13"/>
        <v>10.16822581583739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10.418568529504718</v>
      </c>
    </row>
    <row r="41" spans="1:47" ht="13.5" thickBot="1">
      <c r="A41" s="113" t="s">
        <v>19</v>
      </c>
      <c r="B41" s="114">
        <f>SUM(B9:B39)</f>
        <v>68.19999999999999</v>
      </c>
      <c r="C41" s="115">
        <f aca="true" t="shared" si="14" ref="C41:V41">SUM(C9:C39)</f>
        <v>57.099999999999994</v>
      </c>
      <c r="D41" s="115">
        <f t="shared" si="14"/>
        <v>176.89999999999998</v>
      </c>
      <c r="E41" s="115">
        <f t="shared" si="14"/>
        <v>-4.500000000000001</v>
      </c>
      <c r="F41" s="116">
        <f t="shared" si="14"/>
        <v>86.2</v>
      </c>
      <c r="G41" s="117">
        <f t="shared" si="14"/>
        <v>2900.55808158083</v>
      </c>
      <c r="H41" s="117">
        <f>SUM(H9:H39)</f>
        <v>39.09816322164983</v>
      </c>
      <c r="I41" s="118">
        <f t="shared" si="14"/>
        <v>-85.7</v>
      </c>
      <c r="J41" s="116">
        <f t="shared" si="14"/>
        <v>0</v>
      </c>
      <c r="K41" s="118">
        <f t="shared" si="14"/>
        <v>0</v>
      </c>
      <c r="L41" s="115">
        <f t="shared" si="14"/>
        <v>102.39999999999999</v>
      </c>
      <c r="M41" s="115">
        <f t="shared" si="14"/>
        <v>111.69999999999999</v>
      </c>
      <c r="N41" s="115">
        <f t="shared" si="14"/>
        <v>158.89999999999998</v>
      </c>
      <c r="O41" s="116">
        <f t="shared" si="14"/>
        <v>201.5</v>
      </c>
      <c r="P41" s="114"/>
      <c r="Q41" s="119">
        <f t="shared" si="14"/>
        <v>652</v>
      </c>
      <c r="R41" s="117">
        <f t="shared" si="14"/>
        <v>48</v>
      </c>
      <c r="S41" s="117">
        <f>SUM(S9:S40)</f>
        <v>803.3000000000002</v>
      </c>
      <c r="T41" s="117">
        <f>SUM(T9:T39)</f>
        <v>46.699999999999996</v>
      </c>
      <c r="U41" s="139"/>
      <c r="V41" s="119">
        <f t="shared" si="14"/>
        <v>183</v>
      </c>
      <c r="W41" s="117">
        <f>SUM(W9:W39)</f>
        <v>30978.000000000004</v>
      </c>
      <c r="X41" s="123">
        <f>SUM(X9:X39)</f>
        <v>31306.16764165042</v>
      </c>
      <c r="Y41" s="117">
        <f>SUM(Y9:Y39)</f>
        <v>0</v>
      </c>
      <c r="Z41" s="123">
        <f>SUM(Z9:Z39)</f>
        <v>4</v>
      </c>
      <c r="AA41" s="138">
        <f>SUM(AA9:AA39)</f>
        <v>0</v>
      </c>
      <c r="AB41">
        <f>MAX(AB9:AB39)</f>
        <v>12</v>
      </c>
      <c r="AC41">
        <f>MAX(AC9:AC39)</f>
        <v>6</v>
      </c>
      <c r="AD41">
        <f>MAX(AD9:AD39)</f>
        <v>6</v>
      </c>
      <c r="AE41">
        <f>MAX(AE9:AE39)</f>
        <v>27</v>
      </c>
      <c r="AF41">
        <f>MAX(AF9:AF39)</f>
        <v>18</v>
      </c>
      <c r="AU41">
        <f t="shared" si="13"/>
        <v>10.171119400657563</v>
      </c>
    </row>
    <row r="42" spans="1:47" ht="12.75">
      <c r="A42" s="72" t="s">
        <v>20</v>
      </c>
      <c r="B42" s="73">
        <f>AVERAGE(B9:B39)</f>
        <v>2.1999999999999997</v>
      </c>
      <c r="C42" s="74">
        <f aca="true" t="shared" si="15" ref="C42:V42">AVERAGE(C9:C39)</f>
        <v>1.8419354838709676</v>
      </c>
      <c r="D42" s="74">
        <f t="shared" si="15"/>
        <v>5.7064516129032254</v>
      </c>
      <c r="E42" s="74">
        <f t="shared" si="15"/>
        <v>-0.14516129032258068</v>
      </c>
      <c r="F42" s="75">
        <f t="shared" si="15"/>
        <v>2.7806451612903227</v>
      </c>
      <c r="G42" s="76">
        <f t="shared" si="15"/>
        <v>93.56638972841387</v>
      </c>
      <c r="H42" s="76">
        <f>AVERAGE(H9:H39)</f>
        <v>1.2612310716661235</v>
      </c>
      <c r="I42" s="77">
        <f t="shared" si="15"/>
        <v>-2.764516129032258</v>
      </c>
      <c r="J42" s="75" t="e">
        <f t="shared" si="15"/>
        <v>#DIV/0!</v>
      </c>
      <c r="K42" s="77" t="e">
        <f t="shared" si="15"/>
        <v>#DIV/0!</v>
      </c>
      <c r="L42" s="74">
        <f t="shared" si="15"/>
        <v>3.3032258064516125</v>
      </c>
      <c r="M42" s="74">
        <f t="shared" si="15"/>
        <v>3.6032258064516127</v>
      </c>
      <c r="N42" s="74">
        <f t="shared" si="15"/>
        <v>5.1258064516129025</v>
      </c>
      <c r="O42" s="75">
        <f t="shared" si="15"/>
        <v>6.5</v>
      </c>
      <c r="P42" s="73"/>
      <c r="Q42" s="75">
        <f t="shared" si="15"/>
        <v>21.032258064516128</v>
      </c>
      <c r="R42" s="76">
        <f t="shared" si="15"/>
        <v>1.5483870967741935</v>
      </c>
      <c r="S42" s="76">
        <f>AVERAGE(S9:S41)</f>
        <v>50.20625000000001</v>
      </c>
      <c r="T42" s="76">
        <f>AVERAGE(T9:T39)</f>
        <v>1.6678571428571427</v>
      </c>
      <c r="U42" s="76"/>
      <c r="V42" s="76">
        <f t="shared" si="15"/>
        <v>6.1</v>
      </c>
      <c r="W42" s="76">
        <f>AVERAGE(W9:W39)</f>
        <v>999.2903225806452</v>
      </c>
      <c r="X42" s="124">
        <f>AVERAGE(X9:X39)</f>
        <v>1009.8763755371103</v>
      </c>
      <c r="Y42" s="127"/>
      <c r="Z42" s="134"/>
      <c r="AA42" s="130"/>
      <c r="AU42">
        <f t="shared" si="13"/>
        <v>10.33996401350378</v>
      </c>
    </row>
    <row r="43" spans="1:47" ht="12.75">
      <c r="A43" s="72" t="s">
        <v>21</v>
      </c>
      <c r="B43" s="73">
        <f>MAX(B9:B39)</f>
        <v>8.6</v>
      </c>
      <c r="C43" s="74">
        <f aca="true" t="shared" si="16" ref="C43:V43">MAX(C9:C39)</f>
        <v>8.4</v>
      </c>
      <c r="D43" s="74">
        <f t="shared" si="16"/>
        <v>10.1</v>
      </c>
      <c r="E43" s="74">
        <f t="shared" si="16"/>
        <v>5.6</v>
      </c>
      <c r="F43" s="75">
        <f t="shared" si="16"/>
        <v>7.699999999999999</v>
      </c>
      <c r="G43" s="76">
        <f t="shared" si="16"/>
        <v>102.04430270309324</v>
      </c>
      <c r="H43" s="76">
        <f>MAX(H9:H39)</f>
        <v>8.184914059260088</v>
      </c>
      <c r="I43" s="77">
        <f t="shared" si="16"/>
        <v>5.2</v>
      </c>
      <c r="J43" s="75">
        <f t="shared" si="16"/>
        <v>0</v>
      </c>
      <c r="K43" s="77">
        <f t="shared" si="16"/>
        <v>0</v>
      </c>
      <c r="L43" s="74">
        <f t="shared" si="16"/>
        <v>6.5</v>
      </c>
      <c r="M43" s="74">
        <f t="shared" si="16"/>
        <v>6</v>
      </c>
      <c r="N43" s="74">
        <f t="shared" si="16"/>
        <v>6.1</v>
      </c>
      <c r="O43" s="75">
        <f t="shared" si="16"/>
        <v>7.2</v>
      </c>
      <c r="P43" s="73"/>
      <c r="Q43" s="70">
        <f t="shared" si="16"/>
        <v>45</v>
      </c>
      <c r="R43" s="76">
        <f t="shared" si="16"/>
        <v>5.6</v>
      </c>
      <c r="S43" s="76">
        <f>MAX(S9:S42)</f>
        <v>803.3000000000002</v>
      </c>
      <c r="T43" s="76">
        <f>MAX(T9:T39)</f>
        <v>9.8</v>
      </c>
      <c r="U43" s="140"/>
      <c r="V43" s="70">
        <f t="shared" si="16"/>
        <v>8</v>
      </c>
      <c r="W43" s="76">
        <f>MAX(W9:W39)</f>
        <v>1021.5</v>
      </c>
      <c r="X43" s="124">
        <f>MAX(X9:X39)</f>
        <v>1032.3582351981247</v>
      </c>
      <c r="Y43" s="127"/>
      <c r="Z43" s="134"/>
      <c r="AA43" s="127"/>
      <c r="AU43">
        <f t="shared" si="13"/>
        <v>10.68949779019805</v>
      </c>
    </row>
    <row r="44" spans="1:47" ht="13.5" thickBot="1">
      <c r="A44" s="81" t="s">
        <v>22</v>
      </c>
      <c r="B44" s="82">
        <f>MIN(B9:B39)</f>
        <v>-6.8</v>
      </c>
      <c r="C44" s="83">
        <f aca="true" t="shared" si="17" ref="C44:V44">MIN(C9:C39)</f>
        <v>-7.2</v>
      </c>
      <c r="D44" s="83">
        <f t="shared" si="17"/>
        <v>0.5</v>
      </c>
      <c r="E44" s="83">
        <f t="shared" si="17"/>
        <v>-6.9</v>
      </c>
      <c r="F44" s="84">
        <f t="shared" si="17"/>
        <v>-3.1500000000000004</v>
      </c>
      <c r="G44" s="85">
        <f t="shared" si="17"/>
        <v>83.15294980083532</v>
      </c>
      <c r="H44" s="85">
        <f>MIN(H9:H39)</f>
        <v>-8.286295720254676</v>
      </c>
      <c r="I44" s="86">
        <f t="shared" si="17"/>
        <v>-10.9</v>
      </c>
      <c r="J44" s="84">
        <f t="shared" si="17"/>
        <v>0</v>
      </c>
      <c r="K44" s="86">
        <f t="shared" si="17"/>
        <v>0</v>
      </c>
      <c r="L44" s="83">
        <f t="shared" si="17"/>
        <v>0.9</v>
      </c>
      <c r="M44" s="83">
        <f t="shared" si="17"/>
        <v>1.9</v>
      </c>
      <c r="N44" s="83">
        <f t="shared" si="17"/>
        <v>4</v>
      </c>
      <c r="O44" s="84">
        <f t="shared" si="17"/>
        <v>6</v>
      </c>
      <c r="P44" s="82"/>
      <c r="Q44" s="120">
        <f t="shared" si="17"/>
        <v>4</v>
      </c>
      <c r="R44" s="85">
        <f t="shared" si="17"/>
        <v>0</v>
      </c>
      <c r="S44" s="85">
        <f>MIN(S9:S43)</f>
        <v>3.9</v>
      </c>
      <c r="T44" s="85">
        <f>MIN(T9:T39)</f>
        <v>0</v>
      </c>
      <c r="U44" s="141"/>
      <c r="V44" s="120">
        <f t="shared" si="17"/>
        <v>0</v>
      </c>
      <c r="W44" s="85">
        <f>MIN(W9:W39)</f>
        <v>962.2</v>
      </c>
      <c r="X44" s="125">
        <f>MIN(X9:X39)</f>
        <v>972.3682258158375</v>
      </c>
      <c r="Y44" s="128"/>
      <c r="Z44" s="136"/>
      <c r="AA44" s="128"/>
      <c r="AU44">
        <f t="shared" si="13"/>
        <v>10.476980135837755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10.514236459529897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10.650532932041747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10.626508422044509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0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18</v>
      </c>
      <c r="C61">
        <f>DCOUNTA(T8:T38,1,C59:C60)</f>
        <v>15</v>
      </c>
      <c r="D61">
        <f>DCOUNTA(T8:T38,1,D59:D60)</f>
        <v>5</v>
      </c>
      <c r="F61">
        <f>DCOUNTA(T8:T38,1,F59:F60)</f>
        <v>3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15</v>
      </c>
      <c r="C64">
        <f>(C61-F61)</f>
        <v>12</v>
      </c>
      <c r="D64">
        <f>(D61-F61)</f>
        <v>2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K4" sqref="K4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168</v>
      </c>
      <c r="I4" s="60" t="s">
        <v>56</v>
      </c>
      <c r="J4" s="60">
        <v>2009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5.7064516129032254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-0.14516129032258068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2.7806451612903227</v>
      </c>
      <c r="D9" s="5">
        <v>-0.9</v>
      </c>
      <c r="E9" s="3"/>
      <c r="F9" s="40">
        <v>1</v>
      </c>
      <c r="G9" s="89" t="s">
        <v>106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10.1</v>
      </c>
      <c r="C10" s="5" t="s">
        <v>32</v>
      </c>
      <c r="D10" s="5">
        <f>Data1!$AB$41</f>
        <v>12</v>
      </c>
      <c r="E10" s="3"/>
      <c r="F10" s="40">
        <v>2</v>
      </c>
      <c r="G10" s="93" t="s">
        <v>109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-6.9</v>
      </c>
      <c r="C11" s="5" t="s">
        <v>32</v>
      </c>
      <c r="D11" s="24">
        <f>Data1!$AC$41</f>
        <v>6</v>
      </c>
      <c r="E11" s="3"/>
      <c r="F11" s="40">
        <v>3</v>
      </c>
      <c r="G11" s="93" t="s">
        <v>111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-10.9</v>
      </c>
      <c r="C12" s="5" t="s">
        <v>32</v>
      </c>
      <c r="D12" s="24">
        <f>Data1!$AD$41</f>
        <v>6</v>
      </c>
      <c r="E12" s="3"/>
      <c r="F12" s="40">
        <v>4</v>
      </c>
      <c r="G12" s="93" t="s">
        <v>113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6.5</v>
      </c>
      <c r="C13" s="5"/>
      <c r="D13" s="24"/>
      <c r="E13" s="3"/>
      <c r="F13" s="40">
        <v>5</v>
      </c>
      <c r="G13" s="93" t="s">
        <v>115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116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118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119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46.699999999999996</v>
      </c>
      <c r="D17" s="5">
        <v>81</v>
      </c>
      <c r="E17" s="3"/>
      <c r="F17" s="40">
        <v>9</v>
      </c>
      <c r="G17" s="93" t="s">
        <v>122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15</v>
      </c>
      <c r="D18" s="5"/>
      <c r="E18" s="3"/>
      <c r="F18" s="40">
        <v>10</v>
      </c>
      <c r="G18" s="93" t="s">
        <v>128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12</v>
      </c>
      <c r="D19" s="5"/>
      <c r="E19" s="3"/>
      <c r="F19" s="40">
        <v>11</v>
      </c>
      <c r="G19" s="93" t="s">
        <v>129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2</v>
      </c>
      <c r="D20" s="5"/>
      <c r="E20" s="3"/>
      <c r="F20" s="40">
        <v>12</v>
      </c>
      <c r="G20" s="93" t="s">
        <v>130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9.8</v>
      </c>
      <c r="D21" s="5"/>
      <c r="E21" s="3"/>
      <c r="F21" s="40">
        <v>13</v>
      </c>
      <c r="G21" s="93" t="s">
        <v>131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27</v>
      </c>
      <c r="D22" s="5"/>
      <c r="E22" s="3"/>
      <c r="F22" s="40">
        <v>14</v>
      </c>
      <c r="G22" s="93" t="s">
        <v>133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135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140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5.6</v>
      </c>
      <c r="D25" s="5" t="s">
        <v>46</v>
      </c>
      <c r="E25" s="5">
        <f>Data1!$AF$41</f>
        <v>18</v>
      </c>
      <c r="F25" s="40">
        <v>17</v>
      </c>
      <c r="G25" s="93" t="s">
        <v>142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48</v>
      </c>
      <c r="D26" s="5" t="s">
        <v>46</v>
      </c>
      <c r="E26" s="3"/>
      <c r="F26" s="40">
        <v>18</v>
      </c>
      <c r="G26" s="93" t="s">
        <v>141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143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144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146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45</v>
      </c>
      <c r="D30" s="5"/>
      <c r="E30" s="5"/>
      <c r="F30" s="40">
        <v>22</v>
      </c>
      <c r="G30" s="93" t="s">
        <v>148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1</v>
      </c>
      <c r="D31" s="22"/>
      <c r="E31" s="5"/>
      <c r="F31" s="40">
        <v>23</v>
      </c>
      <c r="G31" s="93" t="s">
        <v>150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152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153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4</v>
      </c>
      <c r="D34" s="3"/>
      <c r="E34" s="3"/>
      <c r="F34" s="40">
        <v>26</v>
      </c>
      <c r="G34" s="93" t="s">
        <v>155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>
        <v>1</v>
      </c>
      <c r="D35" s="3"/>
      <c r="E35" s="3"/>
      <c r="F35" s="40">
        <v>27</v>
      </c>
      <c r="G35" s="93" t="s">
        <v>156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>
        <v>1</v>
      </c>
      <c r="D36" s="5"/>
      <c r="E36" s="3"/>
      <c r="F36" s="40">
        <v>28</v>
      </c>
      <c r="G36" s="93" t="s">
        <v>157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158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f>Data1!$AM$9</f>
        <v>1</v>
      </c>
      <c r="D38" s="5"/>
      <c r="E38" s="3"/>
      <c r="F38" s="40">
        <v>30</v>
      </c>
      <c r="G38" s="93" t="s">
        <v>160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13</v>
      </c>
      <c r="D39" s="5"/>
      <c r="E39" s="3"/>
      <c r="F39" s="40">
        <v>31</v>
      </c>
      <c r="G39" s="95"/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25</v>
      </c>
      <c r="D40" s="5"/>
      <c r="E40" s="3"/>
      <c r="F40" s="5"/>
      <c r="G40" s="35" t="s">
        <v>107</v>
      </c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 t="s">
        <v>108</v>
      </c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 t="s">
        <v>138</v>
      </c>
      <c r="H42" s="23"/>
      <c r="I42" s="23"/>
      <c r="J42" s="23"/>
      <c r="K42" s="23"/>
      <c r="L42" s="23"/>
      <c r="M42" s="3"/>
      <c r="N42" s="17"/>
    </row>
    <row r="43" spans="1:14" ht="12.75">
      <c r="A43" s="26" t="s">
        <v>162</v>
      </c>
      <c r="B43" s="3" t="s">
        <v>163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167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164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165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 t="s">
        <v>166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2009-05-04T08:19:30Z</cp:lastPrinted>
  <dcterms:created xsi:type="dcterms:W3CDTF">1998-03-11T18:30:34Z</dcterms:created>
  <dcterms:modified xsi:type="dcterms:W3CDTF">2009-05-04T08:19:44Z</dcterms:modified>
  <cp:category/>
  <cp:version/>
  <cp:contentType/>
  <cp:contentStatus/>
</cp:coreProperties>
</file>