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<sst xmlns="http://schemas.openxmlformats.org/spreadsheetml/2006/main" count="193" uniqueCount="167">
  <si>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</si>
  <si>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</si>
  <si>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</si>
  <si>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</si>
  <si>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</si>
  <si>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</si>
  <si>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</si>
  <si>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</si>
  <si>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</si>
  <si>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</si>
  <si>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</si>
  <si>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</si>
  <si>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</si>
  <si>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</si>
  <si>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</si>
  <si>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</si>
  <si>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</si>
  <si>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</si>
  <si>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</si>
  <si>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</si>
  <si>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</si>
  <si>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</si>
  <si>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</si>
  <si>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</si>
  <si>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</si>
  <si>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</si>
  <si>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</si>
  <si>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</si>
  <si>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</si>
  <si>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</si>
  <si>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</si>
  <si>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</si>
  <si>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</si>
  <si>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</si>
  <si>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</si>
  <si>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</si>
  <si>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</si>
  <si>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</si>
  <si>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</si>
  <si>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</si>
  <si>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</si>
  <si>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</si>
  <si>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</si>
  <si>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</si>
  <si>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</si>
  <si>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</si>
  <si>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</si>
  <si>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</si>
  <si>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</si>
  <si>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</si>
  <si>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</si>
  <si>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</si>
  <si>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</si>
  <si>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</si>
  <si>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</si>
  <si>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</si>
  <si>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</si>
  <si>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</si>
  <si>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</si>
  <si>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</si>
  <si>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</si>
  <si>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</si>
  <si>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</si>
  <si>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</si>
  <si>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</si>
  <si>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</si>
  <si>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</si>
  <si>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</si>
  <si>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</si>
  <si>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</si>
  <si>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</si>
  <si>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</si>
  <si>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</si>
  <si>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</si>
  <si>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</si>
  <si>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</si>
  <si>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</si>
  <si>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</si>
  <si>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</si>
  <si>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</si>
  <si>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</si>
  <si>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</si>
  <si>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</si>
  <si>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</si>
  <si>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</si>
  <si>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</si>
  <si>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</si>
  <si>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</si>
  <si>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</si>
  <si>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</si>
  <si>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</si>
  <si>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</si>
  <si>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</si>
  <si>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</si>
  <si>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</si>
  <si>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</si>
  <si>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</si>
  <si>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</si>
  <si>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</si>
  <si>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</si>
  <si>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</si>
  <si>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</si>
  <si>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</si>
  <si>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</si>
  <si>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SW2</t>
  </si>
  <si>
    <t>N1</t>
  </si>
  <si>
    <t>January</t>
  </si>
  <si>
    <t>Calm</t>
  </si>
  <si>
    <t>Cloudy and damp with spells of light rain from time to time. Temperatures close to nornal.</t>
  </si>
  <si>
    <t>Rather cloudy and feeling colder after a touch of frost. Winds remaining very light.</t>
  </si>
  <si>
    <t>Slight frost, then generally cloudy and cold. Light winds. Turning clear by evening.</t>
  </si>
  <si>
    <t>S3</t>
  </si>
  <si>
    <t>tr</t>
  </si>
  <si>
    <t>A sharp frost, then some snow for a time first thing. Cloudy and dry for the most part.</t>
  </si>
  <si>
    <t>S6</t>
  </si>
  <si>
    <t>Cloudy and very windy at first. A few spells of showery rain at times. Staying cloudy</t>
  </si>
  <si>
    <t>S1</t>
  </si>
  <si>
    <t xml:space="preserve">Another cloudy day, but colder than yesterday with a touch of frost first thing. </t>
  </si>
  <si>
    <t>ENE2</t>
  </si>
  <si>
    <t>W6</t>
  </si>
  <si>
    <t>Cloudy with snow at first, turning to drizzle/rain later with mist developing. Milder later.</t>
  </si>
  <si>
    <t>SW4</t>
  </si>
  <si>
    <t>Cloudy start, but turning brighter with sunshien later. Windy, but less so later in the day.</t>
  </si>
  <si>
    <t>Ground frost to start the day, then sunny and breezy. Temperatures about average.</t>
  </si>
  <si>
    <t>SSE4</t>
  </si>
  <si>
    <t>WNW5</t>
  </si>
  <si>
    <t>Rather windy and dull with spells of rain on and off at times, and overnight oo.</t>
  </si>
  <si>
    <t>Another windy day, but some bright or sunny intervals. Clear by evening with early frost.</t>
  </si>
  <si>
    <t>SSW3</t>
  </si>
  <si>
    <t>Cloudy and damp with spells of rain at times. Turning very much milder than recently.*</t>
  </si>
  <si>
    <t>12th: max 10.6C - the highest reading since 13th November 2010.</t>
  </si>
  <si>
    <t>Cloudy and damp, with some  showery rain - especially later. Very mild indeed.*</t>
  </si>
  <si>
    <t>13th: max 13.1C, the highest in January for three years.</t>
  </si>
  <si>
    <t>S5</t>
  </si>
  <si>
    <t>Mostly cloudy and breezy, and still mild but less so than yesterday. Bright at times.</t>
  </si>
  <si>
    <t>SSW5</t>
  </si>
  <si>
    <t>Windy and cloudy, but remaining very mild. Little if any brighter slots through the day.</t>
  </si>
  <si>
    <t>Cloudy and very mild, with gusty winds.Rain for a time later, then a clear evening.</t>
  </si>
  <si>
    <t>SE1</t>
  </si>
  <si>
    <t>Cloudy at first, but becoming brighter with some sunshine later. A cooler day,</t>
  </si>
  <si>
    <t>W1</t>
  </si>
  <si>
    <t>W2</t>
  </si>
  <si>
    <t>Bright and cold, with winds mostly light. Remaining dry with some sunshine at times.</t>
  </si>
  <si>
    <t>Another chilly start, then bright or sunny with a good deal of fine weather. Frosty evening.</t>
  </si>
  <si>
    <t xml:space="preserve">Cold and frosty with some fog first thing. Turning sunny, but much colder generally. </t>
  </si>
  <si>
    <t>Frosty, then sunny spells and light winds. More clear skies and frost by evening.</t>
  </si>
  <si>
    <t>NNW1</t>
  </si>
  <si>
    <t>Generally cloudy, but temperatures eventually rising to slightly above average.</t>
  </si>
  <si>
    <t>Cloudier after a frosty start. Some breaks giving some brighter slots though the day.</t>
  </si>
  <si>
    <t>A cloudy, rather chilly day - especially in the wind. Remaining dry but feeling damp.</t>
  </si>
  <si>
    <t>W3</t>
  </si>
  <si>
    <t>NW2</t>
  </si>
  <si>
    <t>Cloudy and dull with outbreaks of light rain or drizzle from time to time. Breezy too.</t>
  </si>
  <si>
    <t>NNE4</t>
  </si>
  <si>
    <t xml:space="preserve">Cloudy with average temperatures, but turning colder as the day went on. Breezy too. </t>
  </si>
  <si>
    <t>NE</t>
  </si>
  <si>
    <t>Feeling bitter with a brisk wind and cloudy skies. Low dew points too adding to the chill.</t>
  </si>
  <si>
    <t>NE2</t>
  </si>
  <si>
    <t>bright or sunny at times, but breezy too. Feeling cold, and even colder in the wind.</t>
  </si>
  <si>
    <t>Lighter winds, but colder generally. A sharp frost first thing, temperatures barely rising.</t>
  </si>
  <si>
    <t>Bright and eventually less cold through the day. Light winds. Clear, frosty evening.</t>
  </si>
  <si>
    <t>january</t>
  </si>
  <si>
    <t>Severe frost first thing, then bright or sunny but staying very cold. Light winds again.</t>
  </si>
  <si>
    <t>Notes</t>
  </si>
  <si>
    <t>Although this was a rather cold month, with temperatures slightly below normal, the mean temperature of 3.3C was the highest since 2008 (but</t>
  </si>
  <si>
    <t>that was as very mild January, with a mean of 6.3C). It was generally not as cold as the previous two Januarys - but was the driest since 2006</t>
  </si>
  <si>
    <t>with just 29.9mm of rain falling (as little as 15.7mm fell in 2006, though!).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</si>
</sst>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6</c:v>
                </c:pt>
                <c:pt idx="1">
                  <c:v>2.6</c:v>
                </c:pt>
                <c:pt idx="2">
                  <c:v>1.2</c:v>
                </c:pt>
                <c:pt idx="3">
                  <c:v>4</c:v>
                </c:pt>
                <c:pt idx="4">
                  <c:v>5.9</c:v>
                </c:pt>
                <c:pt idx="5">
                  <c:v>2.7</c:v>
                </c:pt>
                <c:pt idx="6">
                  <c:v>7.7</c:v>
                </c:pt>
                <c:pt idx="7">
                  <c:v>4.9</c:v>
                </c:pt>
                <c:pt idx="8">
                  <c:v>6.1</c:v>
                </c:pt>
                <c:pt idx="9">
                  <c:v>7.4</c:v>
                </c:pt>
                <c:pt idx="10">
                  <c:v>6.3</c:v>
                </c:pt>
                <c:pt idx="11">
                  <c:v>10.6</c:v>
                </c:pt>
                <c:pt idx="12">
                  <c:v>13.1</c:v>
                </c:pt>
                <c:pt idx="13">
                  <c:v>10.2</c:v>
                </c:pt>
                <c:pt idx="14">
                  <c:v>11.9</c:v>
                </c:pt>
                <c:pt idx="15">
                  <c:v>12.6</c:v>
                </c:pt>
                <c:pt idx="16">
                  <c:v>7.9</c:v>
                </c:pt>
                <c:pt idx="17">
                  <c:v>6.6</c:v>
                </c:pt>
                <c:pt idx="18">
                  <c:v>6.1</c:v>
                </c:pt>
                <c:pt idx="19">
                  <c:v>1.9</c:v>
                </c:pt>
                <c:pt idx="20">
                  <c:v>1.9</c:v>
                </c:pt>
                <c:pt idx="21">
                  <c:v>6.3</c:v>
                </c:pt>
                <c:pt idx="22">
                  <c:v>7.8</c:v>
                </c:pt>
                <c:pt idx="23">
                  <c:v>7.2</c:v>
                </c:pt>
                <c:pt idx="24">
                  <c:v>7.6</c:v>
                </c:pt>
                <c:pt idx="25">
                  <c:v>5.9</c:v>
                </c:pt>
                <c:pt idx="26">
                  <c:v>1.9</c:v>
                </c:pt>
                <c:pt idx="27">
                  <c:v>2.6</c:v>
                </c:pt>
                <c:pt idx="28">
                  <c:v>1</c:v>
                </c:pt>
                <c:pt idx="29">
                  <c:v>4.4</c:v>
                </c:pt>
                <c:pt idx="30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3.3</c:v>
                </c:pt>
                <c:pt idx="1">
                  <c:v>0.1</c:v>
                </c:pt>
                <c:pt idx="2">
                  <c:v>-1.4</c:v>
                </c:pt>
                <c:pt idx="3">
                  <c:v>-4.4</c:v>
                </c:pt>
                <c:pt idx="4">
                  <c:v>-0.5</c:v>
                </c:pt>
                <c:pt idx="5">
                  <c:v>0</c:v>
                </c:pt>
                <c:pt idx="6">
                  <c:v>0.3</c:v>
                </c:pt>
                <c:pt idx="7">
                  <c:v>0.3</c:v>
                </c:pt>
                <c:pt idx="8">
                  <c:v>0.8</c:v>
                </c:pt>
                <c:pt idx="9">
                  <c:v>-0.7</c:v>
                </c:pt>
                <c:pt idx="10">
                  <c:v>3.4</c:v>
                </c:pt>
                <c:pt idx="11">
                  <c:v>0</c:v>
                </c:pt>
                <c:pt idx="12">
                  <c:v>7.3</c:v>
                </c:pt>
                <c:pt idx="13">
                  <c:v>9.5</c:v>
                </c:pt>
                <c:pt idx="14">
                  <c:v>5.8</c:v>
                </c:pt>
                <c:pt idx="15">
                  <c:v>9.5</c:v>
                </c:pt>
                <c:pt idx="16">
                  <c:v>4</c:v>
                </c:pt>
                <c:pt idx="17">
                  <c:v>1</c:v>
                </c:pt>
                <c:pt idx="18">
                  <c:v>0.6</c:v>
                </c:pt>
                <c:pt idx="19">
                  <c:v>-3.1</c:v>
                </c:pt>
                <c:pt idx="20">
                  <c:v>-4.3</c:v>
                </c:pt>
                <c:pt idx="21">
                  <c:v>-4.7</c:v>
                </c:pt>
                <c:pt idx="22">
                  <c:v>-0.5</c:v>
                </c:pt>
                <c:pt idx="23">
                  <c:v>3.9</c:v>
                </c:pt>
                <c:pt idx="24">
                  <c:v>4.1</c:v>
                </c:pt>
                <c:pt idx="25">
                  <c:v>5.3</c:v>
                </c:pt>
                <c:pt idx="26">
                  <c:v>0.6</c:v>
                </c:pt>
                <c:pt idx="27">
                  <c:v>-1.4</c:v>
                </c:pt>
                <c:pt idx="28">
                  <c:v>-5.6</c:v>
                </c:pt>
                <c:pt idx="29">
                  <c:v>-3</c:v>
                </c:pt>
                <c:pt idx="30">
                  <c:v>-7.4</c:v>
                </c:pt>
              </c:numCache>
            </c:numRef>
          </c:val>
          <c:smooth val="0"/>
        </c:ser>
        <c:marker val="1"/>
        <c:axId val="10008977"/>
        <c:axId val="22971930"/>
      </c:lineChart>
      <c:catAx>
        <c:axId val="1000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71930"/>
        <c:crosses val="autoZero"/>
        <c:auto val="1"/>
        <c:lblOffset val="100"/>
        <c:noMultiLvlLbl val="0"/>
      </c:catAx>
      <c:valAx>
        <c:axId val="22971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0008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0.3</c:v>
                </c:pt>
                <c:pt idx="4">
                  <c:v>0.9</c:v>
                </c:pt>
                <c:pt idx="5">
                  <c:v>2.5</c:v>
                </c:pt>
                <c:pt idx="6">
                  <c:v>8.3</c:v>
                </c:pt>
                <c:pt idx="7">
                  <c:v>0</c:v>
                </c:pt>
                <c:pt idx="8">
                  <c:v>0</c:v>
                </c:pt>
                <c:pt idx="9">
                  <c:v>2.1</c:v>
                </c:pt>
                <c:pt idx="10">
                  <c:v>0</c:v>
                </c:pt>
                <c:pt idx="11">
                  <c:v>6.6</c:v>
                </c:pt>
                <c:pt idx="12">
                  <c:v>3.6</c:v>
                </c:pt>
                <c:pt idx="13">
                  <c:v>0.1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1.6</c:v>
                </c:pt>
              </c:numCache>
            </c:numRef>
          </c:val>
        </c:ser>
        <c:axId val="5420779"/>
        <c:axId val="48787012"/>
      </c:barChart>
      <c:catAx>
        <c:axId val="5420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87012"/>
        <c:crosses val="autoZero"/>
        <c:auto val="1"/>
        <c:lblOffset val="100"/>
        <c:noMultiLvlLbl val="0"/>
      </c:catAx>
      <c:valAx>
        <c:axId val="48787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4207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2.4</c:v>
                </c:pt>
                <c:pt idx="8">
                  <c:v>4.2</c:v>
                </c:pt>
                <c:pt idx="9">
                  <c:v>0</c:v>
                </c:pt>
                <c:pt idx="10">
                  <c:v>1.4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0</c:v>
                </c:pt>
                <c:pt idx="15">
                  <c:v>0.4</c:v>
                </c:pt>
                <c:pt idx="16">
                  <c:v>1.5</c:v>
                </c:pt>
                <c:pt idx="17">
                  <c:v>2.4</c:v>
                </c:pt>
                <c:pt idx="18">
                  <c:v>3.4</c:v>
                </c:pt>
                <c:pt idx="19">
                  <c:v>4.8</c:v>
                </c:pt>
                <c:pt idx="20">
                  <c:v>4.6</c:v>
                </c:pt>
                <c:pt idx="21">
                  <c:v>0.3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1</c:v>
                </c:pt>
                <c:pt idx="26">
                  <c:v>0</c:v>
                </c:pt>
                <c:pt idx="27">
                  <c:v>4.1</c:v>
                </c:pt>
                <c:pt idx="28">
                  <c:v>0</c:v>
                </c:pt>
                <c:pt idx="29">
                  <c:v>1.4</c:v>
                </c:pt>
                <c:pt idx="30">
                  <c:v>3.8</c:v>
                </c:pt>
              </c:numCache>
            </c:numRef>
          </c:val>
        </c:ser>
        <c:axId val="36429925"/>
        <c:axId val="59433870"/>
      </c:barChart>
      <c:catAx>
        <c:axId val="3642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33870"/>
        <c:crosses val="autoZero"/>
        <c:auto val="1"/>
        <c:lblOffset val="100"/>
        <c:noMultiLvlLbl val="0"/>
      </c:catAx>
      <c:valAx>
        <c:axId val="5943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64299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</c:v>
                </c:pt>
                <c:pt idx="1">
                  <c:v>-0.8</c:v>
                </c:pt>
                <c:pt idx="2">
                  <c:v>-2.4</c:v>
                </c:pt>
                <c:pt idx="3">
                  <c:v>-7.9</c:v>
                </c:pt>
                <c:pt idx="4">
                  <c:v>-1.1</c:v>
                </c:pt>
                <c:pt idx="5">
                  <c:v>-3.9</c:v>
                </c:pt>
                <c:pt idx="6">
                  <c:v>-2</c:v>
                </c:pt>
                <c:pt idx="7">
                  <c:v>0.8</c:v>
                </c:pt>
                <c:pt idx="8">
                  <c:v>-1.4</c:v>
                </c:pt>
                <c:pt idx="9">
                  <c:v>-5.1</c:v>
                </c:pt>
                <c:pt idx="10">
                  <c:v>1.1</c:v>
                </c:pt>
                <c:pt idx="11">
                  <c:v>-3.7</c:v>
                </c:pt>
                <c:pt idx="12">
                  <c:v>5.7</c:v>
                </c:pt>
                <c:pt idx="13">
                  <c:v>8</c:v>
                </c:pt>
                <c:pt idx="14">
                  <c:v>2.5</c:v>
                </c:pt>
                <c:pt idx="15">
                  <c:v>7.5</c:v>
                </c:pt>
                <c:pt idx="16">
                  <c:v>0.8</c:v>
                </c:pt>
                <c:pt idx="17">
                  <c:v>-3.5</c:v>
                </c:pt>
                <c:pt idx="18">
                  <c:v>-2.5</c:v>
                </c:pt>
                <c:pt idx="19">
                  <c:v>-4.4</c:v>
                </c:pt>
                <c:pt idx="20">
                  <c:v>-7.6</c:v>
                </c:pt>
                <c:pt idx="21">
                  <c:v>-7.9</c:v>
                </c:pt>
                <c:pt idx="22">
                  <c:v>-1.1</c:v>
                </c:pt>
                <c:pt idx="23">
                  <c:v>-0.8</c:v>
                </c:pt>
                <c:pt idx="24">
                  <c:v>1.5</c:v>
                </c:pt>
                <c:pt idx="25">
                  <c:v>3</c:v>
                </c:pt>
                <c:pt idx="26">
                  <c:v>-1.2</c:v>
                </c:pt>
                <c:pt idx="27">
                  <c:v>-5</c:v>
                </c:pt>
                <c:pt idx="28">
                  <c:v>-9.3</c:v>
                </c:pt>
                <c:pt idx="29">
                  <c:v>-4.5</c:v>
                </c:pt>
                <c:pt idx="30">
                  <c:v>-9.5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65142783"/>
        <c:axId val="49414136"/>
      </c:lineChart>
      <c:catAx>
        <c:axId val="6514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14136"/>
        <c:crosses val="autoZero"/>
        <c:auto val="1"/>
        <c:lblOffset val="100"/>
        <c:noMultiLvlLbl val="0"/>
      </c:catAx>
      <c:valAx>
        <c:axId val="4941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5142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3.7</c:v>
                </c:pt>
                <c:pt idx="1">
                  <c:v>2.7</c:v>
                </c:pt>
                <c:pt idx="2">
                  <c:v>1.9</c:v>
                </c:pt>
                <c:pt idx="3">
                  <c:v>1.3</c:v>
                </c:pt>
                <c:pt idx="4">
                  <c:v>3.3</c:v>
                </c:pt>
                <c:pt idx="5">
                  <c:v>1.9</c:v>
                </c:pt>
                <c:pt idx="6">
                  <c:v>1.9</c:v>
                </c:pt>
                <c:pt idx="7">
                  <c:v>5</c:v>
                </c:pt>
                <c:pt idx="8">
                  <c:v>2.1</c:v>
                </c:pt>
                <c:pt idx="9">
                  <c:v>1.7</c:v>
                </c:pt>
                <c:pt idx="10">
                  <c:v>5</c:v>
                </c:pt>
                <c:pt idx="11">
                  <c:v>4</c:v>
                </c:pt>
                <c:pt idx="12">
                  <c:v>7.5</c:v>
                </c:pt>
                <c:pt idx="13">
                  <c:v>8.1</c:v>
                </c:pt>
                <c:pt idx="14">
                  <c:v>7.5</c:v>
                </c:pt>
                <c:pt idx="15">
                  <c:v>7.9</c:v>
                </c:pt>
                <c:pt idx="16">
                  <c:v>5.8</c:v>
                </c:pt>
                <c:pt idx="17">
                  <c:v>3.9</c:v>
                </c:pt>
                <c:pt idx="18">
                  <c:v>3</c:v>
                </c:pt>
                <c:pt idx="19">
                  <c:v>2.3</c:v>
                </c:pt>
                <c:pt idx="20">
                  <c:v>1.6</c:v>
                </c:pt>
                <c:pt idx="21">
                  <c:v>2</c:v>
                </c:pt>
                <c:pt idx="22">
                  <c:v>3.5</c:v>
                </c:pt>
                <c:pt idx="23">
                  <c:v>4.2</c:v>
                </c:pt>
                <c:pt idx="24">
                  <c:v>5.5</c:v>
                </c:pt>
                <c:pt idx="25">
                  <c:v>5.5</c:v>
                </c:pt>
                <c:pt idx="26">
                  <c:v>3</c:v>
                </c:pt>
                <c:pt idx="27">
                  <c:v>2.3</c:v>
                </c:pt>
                <c:pt idx="28">
                  <c:v>1</c:v>
                </c:pt>
                <c:pt idx="29">
                  <c:v>1.5</c:v>
                </c:pt>
                <c:pt idx="30">
                  <c:v>1</c:v>
                </c:pt>
              </c:numCache>
            </c:numRef>
          </c:val>
          <c:smooth val="0"/>
        </c:ser>
        <c:marker val="1"/>
        <c:axId val="42074041"/>
        <c:axId val="43122050"/>
      </c:lineChart>
      <c:catAx>
        <c:axId val="4207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22050"/>
        <c:crosses val="autoZero"/>
        <c:auto val="1"/>
        <c:lblOffset val="100"/>
        <c:noMultiLvlLbl val="0"/>
      </c:catAx>
      <c:valAx>
        <c:axId val="4312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2074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3.5</c:v>
                </c:pt>
                <c:pt idx="1">
                  <c:v>3.7</c:v>
                </c:pt>
                <c:pt idx="2">
                  <c:v>3.1</c:v>
                </c:pt>
                <c:pt idx="3">
                  <c:v>2.5</c:v>
                </c:pt>
                <c:pt idx="4">
                  <c:v>3.4</c:v>
                </c:pt>
                <c:pt idx="5">
                  <c:v>3</c:v>
                </c:pt>
                <c:pt idx="6">
                  <c:v>3</c:v>
                </c:pt>
                <c:pt idx="7">
                  <c:v>4.2</c:v>
                </c:pt>
                <c:pt idx="8">
                  <c:v>3.1</c:v>
                </c:pt>
                <c:pt idx="9">
                  <c:v>2.7</c:v>
                </c:pt>
                <c:pt idx="10">
                  <c:v>4.5</c:v>
                </c:pt>
                <c:pt idx="11">
                  <c:v>4</c:v>
                </c:pt>
                <c:pt idx="12">
                  <c:v>6.2</c:v>
                </c:pt>
                <c:pt idx="13">
                  <c:v>8.1</c:v>
                </c:pt>
                <c:pt idx="14">
                  <c:v>6.8</c:v>
                </c:pt>
                <c:pt idx="15">
                  <c:v>7.3</c:v>
                </c:pt>
                <c:pt idx="16">
                  <c:v>6.5</c:v>
                </c:pt>
                <c:pt idx="17">
                  <c:v>5.2</c:v>
                </c:pt>
                <c:pt idx="18">
                  <c:v>4.5</c:v>
                </c:pt>
                <c:pt idx="19">
                  <c:v>3.8</c:v>
                </c:pt>
                <c:pt idx="20">
                  <c:v>3</c:v>
                </c:pt>
                <c:pt idx="21">
                  <c:v>3</c:v>
                </c:pt>
                <c:pt idx="22">
                  <c:v>3.5</c:v>
                </c:pt>
                <c:pt idx="23">
                  <c:v>4.3</c:v>
                </c:pt>
                <c:pt idx="24">
                  <c:v>5.1</c:v>
                </c:pt>
                <c:pt idx="25">
                  <c:v>5.5</c:v>
                </c:pt>
                <c:pt idx="26">
                  <c:v>4.2</c:v>
                </c:pt>
                <c:pt idx="27">
                  <c:v>3.5</c:v>
                </c:pt>
                <c:pt idx="28">
                  <c:v>3</c:v>
                </c:pt>
                <c:pt idx="29">
                  <c:v>2.6</c:v>
                </c:pt>
                <c:pt idx="30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5.3</c:v>
                </c:pt>
                <c:pt idx="1">
                  <c:v>5.6</c:v>
                </c:pt>
                <c:pt idx="2">
                  <c:v>5.7</c:v>
                </c:pt>
                <c:pt idx="3">
                  <c:v>5.7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5.7</c:v>
                </c:pt>
                <c:pt idx="9">
                  <c:v>5.7</c:v>
                </c:pt>
                <c:pt idx="10">
                  <c:v>5.7</c:v>
                </c:pt>
                <c:pt idx="11">
                  <c:v>5.7</c:v>
                </c:pt>
                <c:pt idx="12">
                  <c:v>5.9</c:v>
                </c:pt>
                <c:pt idx="13">
                  <c:v>5.9</c:v>
                </c:pt>
                <c:pt idx="14">
                  <c:v>6.6</c:v>
                </c:pt>
                <c:pt idx="15">
                  <c:v>6.7</c:v>
                </c:pt>
                <c:pt idx="16">
                  <c:v>6.7</c:v>
                </c:pt>
                <c:pt idx="17">
                  <c:v>7.1</c:v>
                </c:pt>
                <c:pt idx="18">
                  <c:v>7</c:v>
                </c:pt>
                <c:pt idx="19">
                  <c:v>6.9</c:v>
                </c:pt>
                <c:pt idx="20">
                  <c:v>6.6</c:v>
                </c:pt>
                <c:pt idx="21">
                  <c:v>6.4</c:v>
                </c:pt>
                <c:pt idx="22">
                  <c:v>6.1</c:v>
                </c:pt>
                <c:pt idx="23">
                  <c:v>6.1</c:v>
                </c:pt>
                <c:pt idx="24">
                  <c:v>6.1</c:v>
                </c:pt>
                <c:pt idx="25">
                  <c:v>6.2</c:v>
                </c:pt>
                <c:pt idx="26">
                  <c:v>6.3</c:v>
                </c:pt>
                <c:pt idx="27">
                  <c:v>6.4</c:v>
                </c:pt>
                <c:pt idx="28">
                  <c:v>6.4</c:v>
                </c:pt>
                <c:pt idx="29">
                  <c:v>6.1</c:v>
                </c:pt>
                <c:pt idx="30">
                  <c:v>5.9</c:v>
                </c:pt>
              </c:numCache>
            </c:numRef>
          </c:val>
          <c:smooth val="0"/>
        </c:ser>
        <c:marker val="1"/>
        <c:axId val="52554131"/>
        <c:axId val="3225132"/>
      </c:lineChart>
      <c:catAx>
        <c:axId val="525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5132"/>
        <c:crosses val="autoZero"/>
        <c:auto val="1"/>
        <c:lblOffset val="100"/>
        <c:noMultiLvlLbl val="0"/>
      </c:catAx>
      <c:valAx>
        <c:axId val="322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2554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1023.6352636414234</c:v>
                </c:pt>
                <c:pt idx="1">
                  <c:v>1030.0576797057167</c:v>
                </c:pt>
                <c:pt idx="2">
                  <c:v>1025.9739553232566</c:v>
                </c:pt>
                <c:pt idx="3">
                  <c:v>1013.4252676193767</c:v>
                </c:pt>
                <c:pt idx="4">
                  <c:v>998.2231313425827</c:v>
                </c:pt>
                <c:pt idx="5">
                  <c:v>994.5991911067222</c:v>
                </c:pt>
                <c:pt idx="6">
                  <c:v>1001.6901952930497</c:v>
                </c:pt>
                <c:pt idx="7">
                  <c:v>1022.2514323907119</c:v>
                </c:pt>
                <c:pt idx="8">
                  <c:v>1009.7939949734391</c:v>
                </c:pt>
                <c:pt idx="9">
                  <c:v>1011.6562148256866</c:v>
                </c:pt>
                <c:pt idx="10">
                  <c:v>998.9790934214326</c:v>
                </c:pt>
                <c:pt idx="11">
                  <c:v>1006.8607010023484</c:v>
                </c:pt>
                <c:pt idx="12">
                  <c:v>1005.9059354913052</c:v>
                </c:pt>
                <c:pt idx="13">
                  <c:v>1005.6536282794574</c:v>
                </c:pt>
                <c:pt idx="14">
                  <c:v>1009.4027273223138</c:v>
                </c:pt>
                <c:pt idx="15">
                  <c:v>1011.0618397200308</c:v>
                </c:pt>
                <c:pt idx="16">
                  <c:v>1018.598126025491</c:v>
                </c:pt>
                <c:pt idx="17">
                  <c:v>1026.8771193016057</c:v>
                </c:pt>
                <c:pt idx="18">
                  <c:v>1035.4991819706067</c:v>
                </c:pt>
                <c:pt idx="19">
                  <c:v>1037.8853289055387</c:v>
                </c:pt>
                <c:pt idx="20">
                  <c:v>1040.340287220641</c:v>
                </c:pt>
                <c:pt idx="21">
                  <c:v>1040.0065826072987</c:v>
                </c:pt>
                <c:pt idx="22">
                  <c:v>1037.3043936868164</c:v>
                </c:pt>
                <c:pt idx="23">
                  <c:v>1034.770257332602</c:v>
                </c:pt>
                <c:pt idx="24">
                  <c:v>1019.6256874525118</c:v>
                </c:pt>
                <c:pt idx="25">
                  <c:v>1011.2806030387528</c:v>
                </c:pt>
                <c:pt idx="26">
                  <c:v>1023.8887299816653</c:v>
                </c:pt>
                <c:pt idx="27">
                  <c:v>1026.8956775643724</c:v>
                </c:pt>
                <c:pt idx="28">
                  <c:v>1024.8943847726305</c:v>
                </c:pt>
                <c:pt idx="29">
                  <c:v>1025.1213896347406</c:v>
                </c:pt>
                <c:pt idx="30">
                  <c:v>1026.1205925144707</c:v>
                </c:pt>
              </c:numCache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09110"/>
        <c:crosses val="autoZero"/>
        <c:auto val="1"/>
        <c:lblOffset val="100"/>
        <c:noMultiLvlLbl val="0"/>
      </c:catAx>
      <c:valAx>
        <c:axId val="59909110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9026189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4.363979701494693</c:v>
                </c:pt>
                <c:pt idx="1">
                  <c:v>-0.8205926044713195</c:v>
                </c:pt>
                <c:pt idx="2">
                  <c:v>-2.022183203003081</c:v>
                </c:pt>
                <c:pt idx="3">
                  <c:v>-2.1817375385357085</c:v>
                </c:pt>
                <c:pt idx="4">
                  <c:v>3.5213807654300755</c:v>
                </c:pt>
                <c:pt idx="5">
                  <c:v>-0.36406580529685445</c:v>
                </c:pt>
                <c:pt idx="6">
                  <c:v>0.021362267383496347</c:v>
                </c:pt>
                <c:pt idx="7">
                  <c:v>3.3109415952110415</c:v>
                </c:pt>
                <c:pt idx="8">
                  <c:v>0.8321507729739335</c:v>
                </c:pt>
                <c:pt idx="9">
                  <c:v>2.650387400306464</c:v>
                </c:pt>
                <c:pt idx="10">
                  <c:v>4.125092016607403</c:v>
                </c:pt>
                <c:pt idx="11">
                  <c:v>7.084755602763467</c:v>
                </c:pt>
                <c:pt idx="12">
                  <c:v>10.722875575210313</c:v>
                </c:pt>
                <c:pt idx="13">
                  <c:v>9.09483419984418</c:v>
                </c:pt>
                <c:pt idx="14">
                  <c:v>8.579585052980118</c:v>
                </c:pt>
                <c:pt idx="15">
                  <c:v>9.21138062284885</c:v>
                </c:pt>
                <c:pt idx="16">
                  <c:v>3.960550027458259</c:v>
                </c:pt>
                <c:pt idx="17">
                  <c:v>1.001796281246171</c:v>
                </c:pt>
                <c:pt idx="18">
                  <c:v>0.4543711719649509</c:v>
                </c:pt>
                <c:pt idx="19">
                  <c:v>-3.000000000000002</c:v>
                </c:pt>
                <c:pt idx="20">
                  <c:v>-4.009366261375072</c:v>
                </c:pt>
                <c:pt idx="21">
                  <c:v>-1.0430255867998883</c:v>
                </c:pt>
                <c:pt idx="22">
                  <c:v>3.4127554780304017</c:v>
                </c:pt>
                <c:pt idx="23">
                  <c:v>3.8596771885727836</c:v>
                </c:pt>
                <c:pt idx="24">
                  <c:v>5.954111626414727</c:v>
                </c:pt>
                <c:pt idx="25">
                  <c:v>3.3782575110809216</c:v>
                </c:pt>
                <c:pt idx="26">
                  <c:v>-3.2801819021369405</c:v>
                </c:pt>
                <c:pt idx="27">
                  <c:v>-3.5536592581348536</c:v>
                </c:pt>
                <c:pt idx="28">
                  <c:v>-3.788358777467334</c:v>
                </c:pt>
                <c:pt idx="29">
                  <c:v>-0.07979706734461338</c:v>
                </c:pt>
                <c:pt idx="30">
                  <c:v>-5.148301970943864</c:v>
                </c:pt>
              </c:numCache>
            </c:numRef>
          </c:val>
          <c:smooth val="0"/>
        </c:ser>
        <c:marker val="1"/>
        <c:axId val="2311079"/>
        <c:axId val="20799712"/>
      </c:lineChart>
      <c:catAx>
        <c:axId val="231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99712"/>
        <c:crosses val="autoZero"/>
        <c:auto val="1"/>
        <c:lblOffset val="100"/>
        <c:noMultiLvlLbl val="0"/>
      </c:catAx>
      <c:valAx>
        <c:axId val="2079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3110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95778f2-90a6-4a72-945b-a1dab9b5a516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0.02825</cdr:y>
    </cdr:from>
    <cdr:to>
      <cdr:x>0.8965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374ea9e-bc91-41b3-a1ba-4fcd79f89d71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4dd9470-abf4-4358-9b6a-fcd3b73a3976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0.51175</cdr:y>
    </cdr:from>
    <cdr:to>
      <cdr:x>0.5205</cdr:x>
      <cdr:y>0.551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5282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27e7f25-93fa-4296-9c0a-6c1314873a4b}" type="TxLink">
            <a:rPr lang="en-US" cap="none" sz="1000" b="0" i="0" u="none" baseline="0">
              <a:latin typeface="Arial"/>
              <a:ea typeface="Arial"/>
              <a:cs typeface="Arial"/>
            </a:rPr>
            <a:t>0.0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50998f8-8d00-46e1-a2d7-6a0da2a68956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0.02375</cdr:y>
    </cdr:from>
    <cdr:to>
      <cdr:x>0.93375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0000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2804066-a9b0-469d-840c-18670db830a0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6f7d947-3f79-49ea-aa85-08f1a4e022ab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0.028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dc194eb-1be7-4e0e-bbe0-b74f97d671e4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0.03725</cdr:y>
    </cdr:from>
    <cdr:to>
      <cdr:x>0.92725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15700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b607c04-951f-4257-a28c-70322bf2ecfc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B3" sqref="B3"/>
      <selection pane="bottomLeft" activeCell="E31" sqref="E3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106</v>
      </c>
      <c r="R4" s="60">
        <v>2011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4.6</v>
      </c>
      <c r="C9" s="65">
        <v>4.5</v>
      </c>
      <c r="D9" s="65">
        <v>6</v>
      </c>
      <c r="E9" s="65">
        <v>3.3</v>
      </c>
      <c r="F9" s="66">
        <f aca="true" t="shared" si="0" ref="F9:F39">AVERAGE(D9:E9)</f>
        <v>4.65</v>
      </c>
      <c r="G9" s="67">
        <f>100*(AJ9/AH9)</f>
        <v>98.35987338940451</v>
      </c>
      <c r="H9" s="67">
        <f aca="true" t="shared" si="1" ref="H9:H39">AK9</f>
        <v>4.363979701494693</v>
      </c>
      <c r="I9" s="68">
        <v>1</v>
      </c>
      <c r="J9" s="66"/>
      <c r="K9" s="68"/>
      <c r="L9" s="65">
        <v>3.7</v>
      </c>
      <c r="M9" s="65">
        <v>3.5</v>
      </c>
      <c r="N9" s="65">
        <v>4</v>
      </c>
      <c r="O9" s="66">
        <v>5.3</v>
      </c>
      <c r="P9" s="69" t="s">
        <v>104</v>
      </c>
      <c r="Q9" s="70">
        <v>19</v>
      </c>
      <c r="R9" s="67">
        <v>0</v>
      </c>
      <c r="S9" s="67">
        <v>9.3</v>
      </c>
      <c r="T9" s="67">
        <v>0.6</v>
      </c>
      <c r="U9" s="67"/>
      <c r="V9" s="71">
        <v>8</v>
      </c>
      <c r="W9" s="64">
        <v>1013</v>
      </c>
      <c r="X9" s="121">
        <f aca="true" t="shared" si="2" ref="X9:X39">W9+AU17</f>
        <v>1023.6352636414234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8.479312848497392</v>
      </c>
      <c r="AI9">
        <f aca="true" t="shared" si="5" ref="AI9:AI39">IF(W9&gt;=0,6.107*EXP(17.38*(C9/(239+C9))),6.107*EXP(22.44*(C9/(272.4+C9))))</f>
        <v>8.420141382073544</v>
      </c>
      <c r="AJ9">
        <f aca="true" t="shared" si="6" ref="AJ9:AJ39">IF(C9&gt;=0,AI9-(0.000799*1000*(B9-C9)),AI9-(0.00072*1000*(B9-C9)))</f>
        <v>8.340241382073543</v>
      </c>
      <c r="AK9">
        <f>239*LN(AJ9/6.107)/(17.38-LN(AJ9/6.107))</f>
        <v>4.363979701494693</v>
      </c>
      <c r="AM9">
        <f>COUNTIF(V9:V39,"&lt;1")</f>
        <v>4</v>
      </c>
      <c r="AN9">
        <f>COUNTIF(E9:E39,"&lt;0")</f>
        <v>12</v>
      </c>
      <c r="AO9">
        <f>COUNTIF(I9:I39,"&lt;0")</f>
        <v>21</v>
      </c>
      <c r="AP9">
        <f>COUNTIF(Q9:Q39,"&gt;=39")</f>
        <v>0</v>
      </c>
    </row>
    <row r="10" spans="1:37" ht="12.75">
      <c r="A10" s="72">
        <v>2</v>
      </c>
      <c r="B10" s="73">
        <v>0.6</v>
      </c>
      <c r="C10" s="74">
        <v>0.1</v>
      </c>
      <c r="D10" s="74">
        <v>2.6</v>
      </c>
      <c r="E10" s="74">
        <v>0.1</v>
      </c>
      <c r="F10" s="75">
        <f t="shared" si="0"/>
        <v>1.35</v>
      </c>
      <c r="G10" s="67">
        <f aca="true" t="shared" si="7" ref="G10:G39">100*(AJ10/AH10)</f>
        <v>90.17649797262833</v>
      </c>
      <c r="H10" s="76">
        <f t="shared" si="1"/>
        <v>-0.8205926044713195</v>
      </c>
      <c r="I10" s="77">
        <v>-0.8</v>
      </c>
      <c r="J10" s="75"/>
      <c r="K10" s="77"/>
      <c r="L10" s="74">
        <v>2.7</v>
      </c>
      <c r="M10" s="74">
        <v>3.7</v>
      </c>
      <c r="N10" s="74">
        <v>4.7</v>
      </c>
      <c r="O10" s="75">
        <v>5.6</v>
      </c>
      <c r="P10" s="78" t="s">
        <v>105</v>
      </c>
      <c r="Q10" s="79">
        <v>8</v>
      </c>
      <c r="R10" s="76">
        <v>0</v>
      </c>
      <c r="S10" s="76">
        <v>9.9</v>
      </c>
      <c r="T10" s="76">
        <v>0</v>
      </c>
      <c r="U10" s="76"/>
      <c r="V10" s="80">
        <v>8</v>
      </c>
      <c r="W10" s="73">
        <v>1019.2</v>
      </c>
      <c r="X10" s="121">
        <f t="shared" si="2"/>
        <v>1030.0576797057167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6.378660943113899</v>
      </c>
      <c r="AI10">
        <f t="shared" si="5"/>
        <v>6.1515530560479394</v>
      </c>
      <c r="AJ10">
        <f t="shared" si="6"/>
        <v>5.75205305604794</v>
      </c>
      <c r="AK10">
        <f aca="true" t="shared" si="12" ref="AK10:AK39">239*LN(AJ10/6.107)/(17.38-LN(AJ10/6.107))</f>
        <v>-0.8205926044713195</v>
      </c>
    </row>
    <row r="11" spans="1:37" ht="12.75">
      <c r="A11" s="63">
        <v>3</v>
      </c>
      <c r="B11" s="64">
        <v>-0.9</v>
      </c>
      <c r="C11" s="65">
        <v>-1.3</v>
      </c>
      <c r="D11" s="65">
        <v>1.2</v>
      </c>
      <c r="E11" s="65">
        <v>-1.4</v>
      </c>
      <c r="F11" s="66">
        <f t="shared" si="0"/>
        <v>-0.09999999999999998</v>
      </c>
      <c r="G11" s="67">
        <f t="shared" si="7"/>
        <v>92.07081006608503</v>
      </c>
      <c r="H11" s="67">
        <f t="shared" si="1"/>
        <v>-2.022183203003081</v>
      </c>
      <c r="I11" s="68">
        <v>-2.4</v>
      </c>
      <c r="J11" s="66"/>
      <c r="K11" s="68"/>
      <c r="L11" s="65">
        <v>1.9</v>
      </c>
      <c r="M11" s="65">
        <v>3.1</v>
      </c>
      <c r="N11" s="65">
        <v>4.6</v>
      </c>
      <c r="O11" s="66">
        <v>5.7</v>
      </c>
      <c r="P11" s="69" t="s">
        <v>107</v>
      </c>
      <c r="Q11" s="70">
        <v>9</v>
      </c>
      <c r="R11" s="67">
        <v>0</v>
      </c>
      <c r="S11" s="67">
        <v>16.5</v>
      </c>
      <c r="T11" s="67" t="s">
        <v>112</v>
      </c>
      <c r="U11" s="67"/>
      <c r="V11" s="71">
        <v>8</v>
      </c>
      <c r="W11" s="64">
        <v>1015.1</v>
      </c>
      <c r="X11" s="121">
        <f t="shared" si="2"/>
        <v>1025.9739553232566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5.718694631908273</v>
      </c>
      <c r="AI11">
        <f t="shared" si="5"/>
        <v>5.553248472803667</v>
      </c>
      <c r="AJ11">
        <f t="shared" si="6"/>
        <v>5.265248472803667</v>
      </c>
      <c r="AK11">
        <f t="shared" si="12"/>
        <v>-2.022183203003081</v>
      </c>
    </row>
    <row r="12" spans="1:37" ht="12.75">
      <c r="A12" s="72">
        <v>4</v>
      </c>
      <c r="B12" s="73">
        <v>-0.5</v>
      </c>
      <c r="C12" s="74">
        <v>-1.1</v>
      </c>
      <c r="D12" s="74">
        <v>4</v>
      </c>
      <c r="E12" s="74">
        <v>-4.4</v>
      </c>
      <c r="F12" s="75">
        <f t="shared" si="0"/>
        <v>-0.20000000000000018</v>
      </c>
      <c r="G12" s="67">
        <f t="shared" si="7"/>
        <v>88.36618527075487</v>
      </c>
      <c r="H12" s="76">
        <f t="shared" si="1"/>
        <v>-2.1817375385357085</v>
      </c>
      <c r="I12" s="77">
        <v>-7.9</v>
      </c>
      <c r="J12" s="75"/>
      <c r="K12" s="77"/>
      <c r="L12" s="74">
        <v>1.3</v>
      </c>
      <c r="M12" s="74">
        <v>2.5</v>
      </c>
      <c r="N12" s="74">
        <v>4.3</v>
      </c>
      <c r="O12" s="75">
        <v>5.7</v>
      </c>
      <c r="P12" s="78" t="s">
        <v>111</v>
      </c>
      <c r="Q12" s="79">
        <v>23</v>
      </c>
      <c r="R12" s="76">
        <v>0.6</v>
      </c>
      <c r="S12" s="76">
        <v>26.8</v>
      </c>
      <c r="T12" s="76">
        <v>0.3</v>
      </c>
      <c r="U12" s="76"/>
      <c r="V12" s="80">
        <v>8</v>
      </c>
      <c r="W12" s="73">
        <v>1002.7</v>
      </c>
      <c r="X12" s="121">
        <f t="shared" si="2"/>
        <v>1013.4252676193767</v>
      </c>
      <c r="Y12" s="127">
        <v>0</v>
      </c>
      <c r="Z12" s="134">
        <v>1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5.888489985091041</v>
      </c>
      <c r="AI12">
        <f t="shared" si="5"/>
        <v>5.635433969875395</v>
      </c>
      <c r="AJ12">
        <f t="shared" si="6"/>
        <v>5.203433969875395</v>
      </c>
      <c r="AK12">
        <f t="shared" si="12"/>
        <v>-2.1817375385357085</v>
      </c>
    </row>
    <row r="13" spans="1:37" ht="12.75">
      <c r="A13" s="63">
        <v>5</v>
      </c>
      <c r="B13" s="64">
        <v>5.9</v>
      </c>
      <c r="C13" s="65">
        <v>4.9</v>
      </c>
      <c r="D13" s="65">
        <v>5.9</v>
      </c>
      <c r="E13" s="65">
        <v>-0.5</v>
      </c>
      <c r="F13" s="66">
        <f t="shared" si="0"/>
        <v>2.7</v>
      </c>
      <c r="G13" s="67">
        <f t="shared" si="7"/>
        <v>84.67462596158207</v>
      </c>
      <c r="H13" s="67">
        <f t="shared" si="1"/>
        <v>3.5213807654300755</v>
      </c>
      <c r="I13" s="68">
        <v>-1.1</v>
      </c>
      <c r="J13" s="66"/>
      <c r="K13" s="68"/>
      <c r="L13" s="65">
        <v>3.3</v>
      </c>
      <c r="M13" s="65">
        <v>3.4</v>
      </c>
      <c r="N13" s="65">
        <v>4.1</v>
      </c>
      <c r="O13" s="66">
        <v>5.6</v>
      </c>
      <c r="P13" s="69" t="s">
        <v>114</v>
      </c>
      <c r="Q13" s="70">
        <v>33</v>
      </c>
      <c r="R13" s="67">
        <v>0</v>
      </c>
      <c r="S13" s="67">
        <v>17</v>
      </c>
      <c r="T13" s="67">
        <v>0.9</v>
      </c>
      <c r="U13" s="67"/>
      <c r="V13" s="71">
        <v>8</v>
      </c>
      <c r="W13" s="64">
        <v>987.9</v>
      </c>
      <c r="X13" s="121">
        <f t="shared" si="2"/>
        <v>998.2231313425827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9.282633897234025</v>
      </c>
      <c r="AI13">
        <f t="shared" si="5"/>
        <v>8.659035531865939</v>
      </c>
      <c r="AJ13">
        <f t="shared" si="6"/>
        <v>7.860035531865939</v>
      </c>
      <c r="AK13">
        <f t="shared" si="12"/>
        <v>3.5213807654300755</v>
      </c>
    </row>
    <row r="14" spans="1:37" ht="12.75">
      <c r="A14" s="72">
        <v>6</v>
      </c>
      <c r="B14" s="73">
        <v>0.2</v>
      </c>
      <c r="C14" s="74">
        <v>0</v>
      </c>
      <c r="D14" s="74">
        <v>2.7</v>
      </c>
      <c r="E14" s="74">
        <v>0</v>
      </c>
      <c r="F14" s="75">
        <f t="shared" si="0"/>
        <v>1.35</v>
      </c>
      <c r="G14" s="67">
        <f t="shared" si="7"/>
        <v>95.97841090133812</v>
      </c>
      <c r="H14" s="76">
        <f t="shared" si="1"/>
        <v>-0.36406580529685445</v>
      </c>
      <c r="I14" s="77">
        <v>-3.9</v>
      </c>
      <c r="J14" s="75"/>
      <c r="K14" s="77"/>
      <c r="L14" s="74">
        <v>1.9</v>
      </c>
      <c r="M14" s="74">
        <v>3</v>
      </c>
      <c r="N14" s="74">
        <v>4.5</v>
      </c>
      <c r="O14" s="75">
        <v>5.6</v>
      </c>
      <c r="P14" s="78" t="s">
        <v>116</v>
      </c>
      <c r="Q14" s="79">
        <v>9</v>
      </c>
      <c r="R14" s="76">
        <v>0</v>
      </c>
      <c r="S14" s="76">
        <v>14.3</v>
      </c>
      <c r="T14" s="76">
        <v>2.5</v>
      </c>
      <c r="U14" s="76"/>
      <c r="V14" s="80">
        <v>8</v>
      </c>
      <c r="W14" s="73">
        <v>984.1</v>
      </c>
      <c r="X14" s="121">
        <f t="shared" si="2"/>
        <v>994.5991911067222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6.196393484898889</v>
      </c>
      <c r="AI14">
        <f t="shared" si="5"/>
        <v>6.107</v>
      </c>
      <c r="AJ14">
        <f t="shared" si="6"/>
        <v>5.9472000000000005</v>
      </c>
      <c r="AK14">
        <f t="shared" si="12"/>
        <v>-0.36406580529685445</v>
      </c>
    </row>
    <row r="15" spans="1:37" ht="12.75">
      <c r="A15" s="63">
        <v>7</v>
      </c>
      <c r="B15" s="64">
        <v>0.3</v>
      </c>
      <c r="C15" s="65">
        <v>0.2</v>
      </c>
      <c r="D15" s="65">
        <v>7.7</v>
      </c>
      <c r="E15" s="65">
        <v>0.3</v>
      </c>
      <c r="F15" s="66">
        <f t="shared" si="0"/>
        <v>4</v>
      </c>
      <c r="G15" s="67">
        <f t="shared" si="7"/>
        <v>97.99681264841334</v>
      </c>
      <c r="H15" s="67">
        <f t="shared" si="1"/>
        <v>0.021362267383496347</v>
      </c>
      <c r="I15" s="68">
        <v>-2</v>
      </c>
      <c r="J15" s="66"/>
      <c r="K15" s="68"/>
      <c r="L15" s="65">
        <v>1.9</v>
      </c>
      <c r="M15" s="65">
        <v>3</v>
      </c>
      <c r="N15" s="65">
        <v>4.4</v>
      </c>
      <c r="O15" s="66">
        <v>5.6</v>
      </c>
      <c r="P15" s="69" t="s">
        <v>118</v>
      </c>
      <c r="Q15" s="70">
        <v>16</v>
      </c>
      <c r="R15" s="67">
        <v>0</v>
      </c>
      <c r="S15" s="67">
        <v>12</v>
      </c>
      <c r="T15" s="67">
        <v>8.3</v>
      </c>
      <c r="U15" s="67"/>
      <c r="V15" s="71">
        <v>8</v>
      </c>
      <c r="W15" s="64">
        <v>991.12</v>
      </c>
      <c r="X15" s="121">
        <f t="shared" si="2"/>
        <v>1001.6901952930497</v>
      </c>
      <c r="Y15" s="127">
        <v>0</v>
      </c>
      <c r="Z15" s="134">
        <v>1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7</v>
      </c>
      <c r="AF15">
        <f t="shared" si="4"/>
        <v>0</v>
      </c>
      <c r="AH15">
        <f t="shared" si="11"/>
        <v>6.2415228818137685</v>
      </c>
      <c r="AI15">
        <f t="shared" si="5"/>
        <v>6.196393484898889</v>
      </c>
      <c r="AJ15">
        <f t="shared" si="6"/>
        <v>6.116493484898888</v>
      </c>
      <c r="AK15">
        <f t="shared" si="12"/>
        <v>0.021362267383496347</v>
      </c>
    </row>
    <row r="16" spans="1:37" ht="12.75">
      <c r="A16" s="72">
        <v>8</v>
      </c>
      <c r="B16" s="73">
        <v>3.8</v>
      </c>
      <c r="C16" s="74">
        <v>3.6</v>
      </c>
      <c r="D16" s="74">
        <v>4.9</v>
      </c>
      <c r="E16" s="74">
        <v>0.3</v>
      </c>
      <c r="F16" s="75">
        <f t="shared" si="0"/>
        <v>2.6</v>
      </c>
      <c r="G16" s="67">
        <f t="shared" si="7"/>
        <v>96.60601168017172</v>
      </c>
      <c r="H16" s="76">
        <f t="shared" si="1"/>
        <v>3.3109415952110415</v>
      </c>
      <c r="I16" s="77">
        <v>0.8</v>
      </c>
      <c r="J16" s="75"/>
      <c r="K16" s="77"/>
      <c r="L16" s="74">
        <v>5</v>
      </c>
      <c r="M16" s="74">
        <v>4.2</v>
      </c>
      <c r="N16" s="74">
        <v>4.4</v>
      </c>
      <c r="O16" s="75">
        <v>5.6</v>
      </c>
      <c r="P16" s="78" t="s">
        <v>119</v>
      </c>
      <c r="Q16" s="79">
        <v>29</v>
      </c>
      <c r="R16" s="76">
        <v>2.4</v>
      </c>
      <c r="S16" s="76">
        <v>28.7</v>
      </c>
      <c r="T16" s="76">
        <v>0</v>
      </c>
      <c r="U16" s="76"/>
      <c r="V16" s="80">
        <v>8</v>
      </c>
      <c r="W16" s="73">
        <v>1011.6</v>
      </c>
      <c r="X16" s="121">
        <f t="shared" si="2"/>
        <v>1022.2514323907119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8.016048052675158</v>
      </c>
      <c r="AI16">
        <f t="shared" si="5"/>
        <v>7.903784318055541</v>
      </c>
      <c r="AJ16">
        <f t="shared" si="6"/>
        <v>7.743984318055541</v>
      </c>
      <c r="AK16">
        <f t="shared" si="12"/>
        <v>3.3109415952110415</v>
      </c>
    </row>
    <row r="17" spans="1:47" ht="12.75">
      <c r="A17" s="63">
        <v>9</v>
      </c>
      <c r="B17" s="64">
        <v>1.9</v>
      </c>
      <c r="C17" s="65">
        <v>1.5</v>
      </c>
      <c r="D17" s="65">
        <v>6.1</v>
      </c>
      <c r="E17" s="65">
        <v>0.8</v>
      </c>
      <c r="F17" s="66">
        <f t="shared" si="0"/>
        <v>3.4499999999999997</v>
      </c>
      <c r="G17" s="67">
        <f t="shared" si="7"/>
        <v>92.60992527541526</v>
      </c>
      <c r="H17" s="67">
        <f t="shared" si="1"/>
        <v>0.8321507729739335</v>
      </c>
      <c r="I17" s="68">
        <v>-1.4</v>
      </c>
      <c r="J17" s="66"/>
      <c r="K17" s="68"/>
      <c r="L17" s="65">
        <v>2.1</v>
      </c>
      <c r="M17" s="65">
        <v>3.1</v>
      </c>
      <c r="N17" s="65">
        <v>4.5</v>
      </c>
      <c r="O17" s="66">
        <v>5.7</v>
      </c>
      <c r="P17" s="69" t="s">
        <v>121</v>
      </c>
      <c r="Q17" s="70">
        <v>26</v>
      </c>
      <c r="R17" s="67">
        <v>4.2</v>
      </c>
      <c r="S17" s="67">
        <v>28</v>
      </c>
      <c r="T17" s="67">
        <v>0</v>
      </c>
      <c r="U17" s="67"/>
      <c r="V17" s="71">
        <v>0</v>
      </c>
      <c r="W17" s="64">
        <v>999.2</v>
      </c>
      <c r="X17" s="121">
        <f t="shared" si="2"/>
        <v>1009.7939949734391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7.004223188734711</v>
      </c>
      <c r="AI17">
        <f t="shared" si="5"/>
        <v>6.8062058612105245</v>
      </c>
      <c r="AJ17">
        <f t="shared" si="6"/>
        <v>6.486605861210524</v>
      </c>
      <c r="AK17">
        <f t="shared" si="12"/>
        <v>0.8321507729739335</v>
      </c>
      <c r="AU17">
        <f aca="true" t="shared" si="13" ref="AU17:AU47">W9*(10^(85/(18429.1+(67.53*B9)+(0.003*31)))-1)</f>
        <v>10.635263641423425</v>
      </c>
    </row>
    <row r="18" spans="1:47" ht="12.75">
      <c r="A18" s="72">
        <v>10</v>
      </c>
      <c r="B18" s="73">
        <v>3.4</v>
      </c>
      <c r="C18" s="74">
        <v>3.1</v>
      </c>
      <c r="D18" s="74">
        <v>7.4</v>
      </c>
      <c r="E18" s="74">
        <v>-0.7</v>
      </c>
      <c r="F18" s="75">
        <f t="shared" si="0"/>
        <v>3.35</v>
      </c>
      <c r="G18" s="67">
        <f t="shared" si="7"/>
        <v>94.82306669648648</v>
      </c>
      <c r="H18" s="76">
        <f t="shared" si="1"/>
        <v>2.650387400306464</v>
      </c>
      <c r="I18" s="77">
        <v>-5.1</v>
      </c>
      <c r="J18" s="75"/>
      <c r="K18" s="77"/>
      <c r="L18" s="74">
        <v>1.7</v>
      </c>
      <c r="M18" s="74">
        <v>2.7</v>
      </c>
      <c r="N18" s="74">
        <v>4.2</v>
      </c>
      <c r="O18" s="75">
        <v>5.7</v>
      </c>
      <c r="P18" s="78" t="s">
        <v>124</v>
      </c>
      <c r="Q18" s="79">
        <v>33</v>
      </c>
      <c r="R18" s="76">
        <v>0</v>
      </c>
      <c r="S18" s="76">
        <v>15</v>
      </c>
      <c r="T18" s="76">
        <v>2.1</v>
      </c>
      <c r="U18" s="76"/>
      <c r="V18" s="80">
        <v>8</v>
      </c>
      <c r="W18" s="73">
        <v>1001.1</v>
      </c>
      <c r="X18" s="121">
        <f t="shared" si="2"/>
        <v>1011.6562148256866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7.792911450727639</v>
      </c>
      <c r="AI18">
        <f t="shared" si="5"/>
        <v>7.629177622521602</v>
      </c>
      <c r="AJ18">
        <f t="shared" si="6"/>
        <v>7.389477622521602</v>
      </c>
      <c r="AK18">
        <f t="shared" si="12"/>
        <v>2.650387400306464</v>
      </c>
      <c r="AU18">
        <f t="shared" si="13"/>
        <v>10.857679705716725</v>
      </c>
    </row>
    <row r="19" spans="1:47" ht="12.75">
      <c r="A19" s="63">
        <v>11</v>
      </c>
      <c r="B19" s="64">
        <v>4.6</v>
      </c>
      <c r="C19" s="65">
        <v>4.4</v>
      </c>
      <c r="D19" s="65">
        <v>6.3</v>
      </c>
      <c r="E19" s="65">
        <v>3.4</v>
      </c>
      <c r="F19" s="66">
        <f t="shared" si="0"/>
        <v>4.85</v>
      </c>
      <c r="G19" s="67">
        <f t="shared" si="7"/>
        <v>96.72404908150753</v>
      </c>
      <c r="H19" s="67">
        <f t="shared" si="1"/>
        <v>4.125092016607403</v>
      </c>
      <c r="I19" s="68">
        <v>1.1</v>
      </c>
      <c r="J19" s="66"/>
      <c r="K19" s="68"/>
      <c r="L19" s="65">
        <v>5</v>
      </c>
      <c r="M19" s="65">
        <v>4.5</v>
      </c>
      <c r="N19" s="65">
        <v>4.5</v>
      </c>
      <c r="O19" s="66">
        <v>5.7</v>
      </c>
      <c r="P19" s="69" t="s">
        <v>125</v>
      </c>
      <c r="Q19" s="70">
        <v>33</v>
      </c>
      <c r="R19" s="67">
        <v>1.4</v>
      </c>
      <c r="S19" s="67">
        <v>33.9</v>
      </c>
      <c r="T19" s="67">
        <v>0</v>
      </c>
      <c r="U19" s="67"/>
      <c r="V19" s="71">
        <v>8</v>
      </c>
      <c r="W19" s="64">
        <v>988.6</v>
      </c>
      <c r="X19" s="121">
        <f t="shared" si="2"/>
        <v>998.9790934214326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8.479312848497392</v>
      </c>
      <c r="AI19">
        <f t="shared" si="5"/>
        <v>8.36133472135519</v>
      </c>
      <c r="AJ19">
        <f t="shared" si="6"/>
        <v>8.201534721355191</v>
      </c>
      <c r="AK19">
        <f t="shared" si="12"/>
        <v>4.125092016607403</v>
      </c>
      <c r="AU19">
        <f t="shared" si="13"/>
        <v>10.873955323256594</v>
      </c>
    </row>
    <row r="20" spans="1:47" ht="12.75">
      <c r="A20" s="72">
        <v>12</v>
      </c>
      <c r="B20" s="73">
        <v>7.3</v>
      </c>
      <c r="C20" s="74">
        <v>7.2</v>
      </c>
      <c r="D20" s="74">
        <v>10.6</v>
      </c>
      <c r="E20" s="74">
        <v>0</v>
      </c>
      <c r="F20" s="75">
        <f t="shared" si="0"/>
        <v>5.3</v>
      </c>
      <c r="G20" s="67">
        <f t="shared" si="7"/>
        <v>98.53569637118363</v>
      </c>
      <c r="H20" s="76">
        <f t="shared" si="1"/>
        <v>7.084755602763467</v>
      </c>
      <c r="I20" s="77">
        <v>-3.7</v>
      </c>
      <c r="J20" s="75"/>
      <c r="K20" s="77"/>
      <c r="L20" s="74">
        <v>4</v>
      </c>
      <c r="M20" s="74">
        <v>4</v>
      </c>
      <c r="N20" s="74">
        <v>4.8</v>
      </c>
      <c r="O20" s="75">
        <v>5.7</v>
      </c>
      <c r="P20" s="78" t="s">
        <v>128</v>
      </c>
      <c r="Q20" s="79">
        <v>19</v>
      </c>
      <c r="R20" s="76">
        <v>0</v>
      </c>
      <c r="S20" s="76">
        <v>10</v>
      </c>
      <c r="T20" s="76">
        <v>6.6</v>
      </c>
      <c r="U20" s="76"/>
      <c r="V20" s="80">
        <v>8</v>
      </c>
      <c r="W20" s="73">
        <v>996.5</v>
      </c>
      <c r="X20" s="121">
        <f t="shared" si="2"/>
        <v>1006.8607010023484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10.22213458915475</v>
      </c>
      <c r="AI20">
        <f t="shared" si="5"/>
        <v>10.152351501423265</v>
      </c>
      <c r="AJ20">
        <f t="shared" si="6"/>
        <v>10.072451501423265</v>
      </c>
      <c r="AK20">
        <f t="shared" si="12"/>
        <v>7.084755602763467</v>
      </c>
      <c r="AU20">
        <f t="shared" si="13"/>
        <v>10.725267619376595</v>
      </c>
    </row>
    <row r="21" spans="1:47" ht="12.75">
      <c r="A21" s="63">
        <v>13</v>
      </c>
      <c r="B21" s="64">
        <v>11.3</v>
      </c>
      <c r="C21" s="65">
        <v>11</v>
      </c>
      <c r="D21" s="65">
        <v>13.1</v>
      </c>
      <c r="E21" s="65">
        <v>7.3</v>
      </c>
      <c r="F21" s="66">
        <f t="shared" si="0"/>
        <v>10.2</v>
      </c>
      <c r="G21" s="67">
        <f t="shared" si="7"/>
        <v>96.23732812889675</v>
      </c>
      <c r="H21" s="67">
        <f t="shared" si="1"/>
        <v>10.722875575210313</v>
      </c>
      <c r="I21" s="68">
        <v>5.7</v>
      </c>
      <c r="J21" s="66"/>
      <c r="K21" s="68"/>
      <c r="L21" s="65">
        <v>7.5</v>
      </c>
      <c r="M21" s="65">
        <v>6.2</v>
      </c>
      <c r="N21" s="65">
        <v>5.5</v>
      </c>
      <c r="O21" s="66">
        <v>5.9</v>
      </c>
      <c r="P21" s="69" t="s">
        <v>121</v>
      </c>
      <c r="Q21" s="70">
        <v>23</v>
      </c>
      <c r="R21" s="67">
        <v>0</v>
      </c>
      <c r="S21" s="67">
        <v>19.8</v>
      </c>
      <c r="T21" s="67">
        <v>3.6</v>
      </c>
      <c r="U21" s="67"/>
      <c r="V21" s="71">
        <v>8</v>
      </c>
      <c r="W21" s="64">
        <v>995.7</v>
      </c>
      <c r="X21" s="121">
        <f t="shared" si="2"/>
        <v>1005.9059354913052</v>
      </c>
      <c r="Y21" s="127">
        <v>0</v>
      </c>
      <c r="Z21" s="134">
        <v>0</v>
      </c>
      <c r="AA21" s="127">
        <v>0</v>
      </c>
      <c r="AB21">
        <f t="shared" si="8"/>
        <v>13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13.384135570301822</v>
      </c>
      <c r="AI21">
        <f t="shared" si="5"/>
        <v>13.120234466007751</v>
      </c>
      <c r="AJ21">
        <f t="shared" si="6"/>
        <v>12.88053446600775</v>
      </c>
      <c r="AK21">
        <f t="shared" si="12"/>
        <v>10.722875575210313</v>
      </c>
      <c r="AU21">
        <f t="shared" si="13"/>
        <v>10.323131342582775</v>
      </c>
    </row>
    <row r="22" spans="1:47" ht="12.75">
      <c r="A22" s="72">
        <v>14</v>
      </c>
      <c r="B22" s="73">
        <v>9.9</v>
      </c>
      <c r="C22" s="74">
        <v>9.5</v>
      </c>
      <c r="D22" s="74">
        <v>10.2</v>
      </c>
      <c r="E22" s="74">
        <v>9.5</v>
      </c>
      <c r="F22" s="75">
        <f t="shared" si="0"/>
        <v>9.85</v>
      </c>
      <c r="G22" s="67">
        <f t="shared" si="7"/>
        <v>94.7279145072759</v>
      </c>
      <c r="H22" s="76">
        <f t="shared" si="1"/>
        <v>9.09483419984418</v>
      </c>
      <c r="I22" s="77">
        <v>8</v>
      </c>
      <c r="J22" s="75"/>
      <c r="K22" s="77"/>
      <c r="L22" s="74">
        <v>8.1</v>
      </c>
      <c r="M22" s="74">
        <v>8.1</v>
      </c>
      <c r="N22" s="74">
        <v>6.3</v>
      </c>
      <c r="O22" s="75">
        <v>5.9</v>
      </c>
      <c r="P22" s="78" t="s">
        <v>111</v>
      </c>
      <c r="Q22" s="79">
        <v>24</v>
      </c>
      <c r="R22" s="76">
        <v>0.2</v>
      </c>
      <c r="S22" s="76">
        <v>24.2</v>
      </c>
      <c r="T22" s="76">
        <v>0.1</v>
      </c>
      <c r="U22" s="76"/>
      <c r="V22" s="80">
        <v>8</v>
      </c>
      <c r="W22" s="73">
        <v>995.4</v>
      </c>
      <c r="X22" s="121">
        <f t="shared" si="2"/>
        <v>1005.6536282794574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12.191333479931261</v>
      </c>
      <c r="AI22">
        <f t="shared" si="5"/>
        <v>11.868195956166188</v>
      </c>
      <c r="AJ22">
        <f t="shared" si="6"/>
        <v>11.548595956166189</v>
      </c>
      <c r="AK22">
        <f t="shared" si="12"/>
        <v>9.09483419984418</v>
      </c>
      <c r="AU22">
        <f t="shared" si="13"/>
        <v>10.499191106722167</v>
      </c>
    </row>
    <row r="23" spans="1:47" ht="12.75">
      <c r="A23" s="63">
        <v>15</v>
      </c>
      <c r="B23" s="64">
        <v>9.6</v>
      </c>
      <c r="C23" s="65">
        <v>9.1</v>
      </c>
      <c r="D23" s="65">
        <v>11.9</v>
      </c>
      <c r="E23" s="65">
        <v>5.8</v>
      </c>
      <c r="F23" s="66">
        <f t="shared" si="0"/>
        <v>8.85</v>
      </c>
      <c r="G23" s="67">
        <f t="shared" si="7"/>
        <v>93.34512108119357</v>
      </c>
      <c r="H23" s="67">
        <f t="shared" si="1"/>
        <v>8.579585052980118</v>
      </c>
      <c r="I23" s="68">
        <v>2.5</v>
      </c>
      <c r="J23" s="66"/>
      <c r="K23" s="68"/>
      <c r="L23" s="65">
        <v>7.5</v>
      </c>
      <c r="M23" s="65">
        <v>6.8</v>
      </c>
      <c r="N23" s="65">
        <v>6.7</v>
      </c>
      <c r="O23" s="66">
        <v>6.6</v>
      </c>
      <c r="P23" s="69" t="s">
        <v>133</v>
      </c>
      <c r="Q23" s="70">
        <v>32</v>
      </c>
      <c r="R23" s="67">
        <v>0</v>
      </c>
      <c r="S23" s="67">
        <v>20</v>
      </c>
      <c r="T23" s="67" t="s">
        <v>112</v>
      </c>
      <c r="U23" s="67"/>
      <c r="V23" s="71">
        <v>8</v>
      </c>
      <c r="W23" s="64">
        <v>999.1</v>
      </c>
      <c r="X23" s="121">
        <f t="shared" si="2"/>
        <v>1009.4027273223138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11.948265205112428</v>
      </c>
      <c r="AI23">
        <f t="shared" si="5"/>
        <v>11.552622622814317</v>
      </c>
      <c r="AJ23">
        <f t="shared" si="6"/>
        <v>11.153122622814317</v>
      </c>
      <c r="AK23">
        <f t="shared" si="12"/>
        <v>8.579585052980118</v>
      </c>
      <c r="AU23">
        <f t="shared" si="13"/>
        <v>10.57019529304965</v>
      </c>
    </row>
    <row r="24" spans="1:47" ht="12.75">
      <c r="A24" s="72">
        <v>16</v>
      </c>
      <c r="B24" s="73">
        <v>11.2</v>
      </c>
      <c r="C24" s="74">
        <v>10.2</v>
      </c>
      <c r="D24" s="74">
        <v>12.6</v>
      </c>
      <c r="E24" s="74">
        <v>9.5</v>
      </c>
      <c r="F24" s="75">
        <f t="shared" si="0"/>
        <v>11.05</v>
      </c>
      <c r="G24" s="67">
        <f t="shared" si="7"/>
        <v>87.54547151136491</v>
      </c>
      <c r="H24" s="76">
        <f t="shared" si="1"/>
        <v>9.21138062284885</v>
      </c>
      <c r="I24" s="77">
        <v>7.5</v>
      </c>
      <c r="J24" s="75"/>
      <c r="K24" s="77"/>
      <c r="L24" s="74">
        <v>7.9</v>
      </c>
      <c r="M24" s="74">
        <v>7.3</v>
      </c>
      <c r="N24" s="74">
        <v>6.9</v>
      </c>
      <c r="O24" s="75">
        <v>6.7</v>
      </c>
      <c r="P24" s="78" t="s">
        <v>135</v>
      </c>
      <c r="Q24" s="79">
        <v>32</v>
      </c>
      <c r="R24" s="76">
        <v>0.4</v>
      </c>
      <c r="S24" s="76">
        <v>34.3</v>
      </c>
      <c r="T24" s="76">
        <v>3</v>
      </c>
      <c r="U24" s="76"/>
      <c r="V24" s="80">
        <v>7</v>
      </c>
      <c r="W24" s="73">
        <v>1000.8</v>
      </c>
      <c r="X24" s="121">
        <f t="shared" si="2"/>
        <v>1011.0618397200308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13.295654505920231</v>
      </c>
      <c r="AI24">
        <f t="shared" si="5"/>
        <v>12.4387434277299</v>
      </c>
      <c r="AJ24">
        <f t="shared" si="6"/>
        <v>11.6397434277299</v>
      </c>
      <c r="AK24">
        <f t="shared" si="12"/>
        <v>9.21138062284885</v>
      </c>
      <c r="AU24">
        <f t="shared" si="13"/>
        <v>10.651432390711872</v>
      </c>
    </row>
    <row r="25" spans="1:47" ht="12.75">
      <c r="A25" s="63">
        <v>17</v>
      </c>
      <c r="B25" s="64">
        <v>4.2</v>
      </c>
      <c r="C25" s="65">
        <v>4.1</v>
      </c>
      <c r="D25" s="65">
        <v>7.9</v>
      </c>
      <c r="E25" s="65">
        <v>4</v>
      </c>
      <c r="F25" s="66">
        <f t="shared" si="0"/>
        <v>5.95</v>
      </c>
      <c r="G25" s="67">
        <f t="shared" si="7"/>
        <v>98.3307822035608</v>
      </c>
      <c r="H25" s="67">
        <f t="shared" si="1"/>
        <v>3.960550027458259</v>
      </c>
      <c r="I25" s="68">
        <v>0.8</v>
      </c>
      <c r="J25" s="66"/>
      <c r="K25" s="68"/>
      <c r="L25" s="65">
        <v>5.8</v>
      </c>
      <c r="M25" s="65">
        <v>6.5</v>
      </c>
      <c r="N25" s="65">
        <v>7.1</v>
      </c>
      <c r="O25" s="66">
        <v>6.7</v>
      </c>
      <c r="P25" s="69" t="s">
        <v>138</v>
      </c>
      <c r="Q25" s="70">
        <v>10</v>
      </c>
      <c r="R25" s="67">
        <v>1.5</v>
      </c>
      <c r="S25" s="67">
        <v>37.4</v>
      </c>
      <c r="T25" s="67">
        <v>0</v>
      </c>
      <c r="U25" s="67"/>
      <c r="V25" s="71">
        <v>8</v>
      </c>
      <c r="W25" s="64">
        <v>1008</v>
      </c>
      <c r="X25" s="121">
        <f t="shared" si="2"/>
        <v>1018.598126025491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8.244808096108713</v>
      </c>
      <c r="AI25">
        <f t="shared" si="5"/>
        <v>8.187084292086206</v>
      </c>
      <c r="AJ25">
        <f t="shared" si="6"/>
        <v>8.107184292086206</v>
      </c>
      <c r="AK25">
        <f t="shared" si="12"/>
        <v>3.960550027458259</v>
      </c>
      <c r="AU25">
        <f t="shared" si="13"/>
        <v>10.593994973439047</v>
      </c>
    </row>
    <row r="26" spans="1:47" ht="12.75">
      <c r="A26" s="72">
        <v>18</v>
      </c>
      <c r="B26" s="73">
        <v>1.8</v>
      </c>
      <c r="C26" s="74">
        <v>1.5</v>
      </c>
      <c r="D26" s="74">
        <v>6.6</v>
      </c>
      <c r="E26" s="74">
        <v>1</v>
      </c>
      <c r="F26" s="75">
        <f t="shared" si="0"/>
        <v>3.8</v>
      </c>
      <c r="G26" s="67">
        <f t="shared" si="7"/>
        <v>94.42439362937816</v>
      </c>
      <c r="H26" s="76">
        <f t="shared" si="1"/>
        <v>1.001796281246171</v>
      </c>
      <c r="I26" s="77">
        <v>-3.5</v>
      </c>
      <c r="J26" s="75"/>
      <c r="K26" s="77"/>
      <c r="L26" s="74">
        <v>3.9</v>
      </c>
      <c r="M26" s="74">
        <v>5.2</v>
      </c>
      <c r="N26" s="74">
        <v>6.7</v>
      </c>
      <c r="O26" s="75">
        <v>7.1</v>
      </c>
      <c r="P26" s="78" t="s">
        <v>140</v>
      </c>
      <c r="Q26" s="79">
        <v>17</v>
      </c>
      <c r="R26" s="76">
        <v>2.4</v>
      </c>
      <c r="S26" s="76">
        <v>35</v>
      </c>
      <c r="T26" s="76">
        <v>0</v>
      </c>
      <c r="U26" s="76"/>
      <c r="V26" s="80">
        <v>4</v>
      </c>
      <c r="W26" s="73">
        <v>1016.1</v>
      </c>
      <c r="X26" s="121">
        <f t="shared" si="2"/>
        <v>1026.8771193016057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6.954247317684119</v>
      </c>
      <c r="AI26">
        <f t="shared" si="5"/>
        <v>6.8062058612105245</v>
      </c>
      <c r="AJ26">
        <f t="shared" si="6"/>
        <v>6.5665058612105245</v>
      </c>
      <c r="AK26">
        <f t="shared" si="12"/>
        <v>1.001796281246171</v>
      </c>
      <c r="AU26">
        <f t="shared" si="13"/>
        <v>10.556214825686496</v>
      </c>
    </row>
    <row r="27" spans="1:47" ht="12.75">
      <c r="A27" s="63">
        <v>19</v>
      </c>
      <c r="B27" s="64">
        <v>1</v>
      </c>
      <c r="C27" s="65">
        <v>0.8</v>
      </c>
      <c r="D27" s="65">
        <v>6.1</v>
      </c>
      <c r="E27" s="65">
        <v>0.6</v>
      </c>
      <c r="F27" s="66">
        <f t="shared" si="0"/>
        <v>3.3499999999999996</v>
      </c>
      <c r="G27" s="67">
        <f t="shared" si="7"/>
        <v>96.13298961432484</v>
      </c>
      <c r="H27" s="67">
        <f t="shared" si="1"/>
        <v>0.4543711719649509</v>
      </c>
      <c r="I27" s="68">
        <v>-2.5</v>
      </c>
      <c r="J27" s="66"/>
      <c r="K27" s="68"/>
      <c r="L27" s="65">
        <v>3</v>
      </c>
      <c r="M27" s="65">
        <v>4.5</v>
      </c>
      <c r="N27" s="65">
        <v>4.1</v>
      </c>
      <c r="O27" s="66">
        <v>7</v>
      </c>
      <c r="P27" s="69" t="s">
        <v>141</v>
      </c>
      <c r="Q27" s="70">
        <v>16</v>
      </c>
      <c r="R27" s="67">
        <v>3.4</v>
      </c>
      <c r="S27" s="67">
        <v>34.7</v>
      </c>
      <c r="T27" s="67" t="s">
        <v>112</v>
      </c>
      <c r="U27" s="67"/>
      <c r="V27" s="71">
        <v>0</v>
      </c>
      <c r="W27" s="64">
        <v>1024.6</v>
      </c>
      <c r="X27" s="121">
        <f t="shared" si="2"/>
        <v>1035.4991819706067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6.565655306052358</v>
      </c>
      <c r="AI27">
        <f t="shared" si="5"/>
        <v>6.471560733479681</v>
      </c>
      <c r="AJ27">
        <f t="shared" si="6"/>
        <v>6.311760733479681</v>
      </c>
      <c r="AK27">
        <f t="shared" si="12"/>
        <v>0.4543711719649509</v>
      </c>
      <c r="AU27">
        <f t="shared" si="13"/>
        <v>10.379093421432575</v>
      </c>
    </row>
    <row r="28" spans="1:47" ht="12.75">
      <c r="A28" s="72">
        <v>20</v>
      </c>
      <c r="B28" s="73">
        <v>-3</v>
      </c>
      <c r="C28" s="74">
        <v>-3</v>
      </c>
      <c r="D28" s="74">
        <v>1.9</v>
      </c>
      <c r="E28" s="74">
        <v>-3.1</v>
      </c>
      <c r="F28" s="75">
        <f t="shared" si="0"/>
        <v>-0.6000000000000001</v>
      </c>
      <c r="G28" s="67">
        <f t="shared" si="7"/>
        <v>100</v>
      </c>
      <c r="H28" s="76">
        <f t="shared" si="1"/>
        <v>-3.000000000000002</v>
      </c>
      <c r="I28" s="77">
        <v>-4.4</v>
      </c>
      <c r="J28" s="75"/>
      <c r="K28" s="77"/>
      <c r="L28" s="74">
        <v>2.3</v>
      </c>
      <c r="M28" s="74">
        <v>3.8</v>
      </c>
      <c r="N28" s="74">
        <v>5.7</v>
      </c>
      <c r="O28" s="75">
        <v>6.9</v>
      </c>
      <c r="P28" s="78" t="s">
        <v>107</v>
      </c>
      <c r="Q28" s="79">
        <v>8</v>
      </c>
      <c r="R28" s="76">
        <v>4.8</v>
      </c>
      <c r="S28" s="76">
        <v>41.4</v>
      </c>
      <c r="T28" s="76">
        <v>0</v>
      </c>
      <c r="U28" s="76"/>
      <c r="V28" s="80">
        <v>0</v>
      </c>
      <c r="W28" s="73">
        <v>1026.8</v>
      </c>
      <c r="X28" s="121">
        <f t="shared" si="2"/>
        <v>1037.8853289055387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20</v>
      </c>
      <c r="AH28">
        <f t="shared" si="11"/>
        <v>4.896415715667085</v>
      </c>
      <c r="AI28">
        <f t="shared" si="5"/>
        <v>4.896415715667085</v>
      </c>
      <c r="AJ28">
        <f t="shared" si="6"/>
        <v>4.896415715667085</v>
      </c>
      <c r="AK28">
        <f t="shared" si="12"/>
        <v>-3.000000000000002</v>
      </c>
      <c r="AU28">
        <f t="shared" si="13"/>
        <v>10.360701002348346</v>
      </c>
    </row>
    <row r="29" spans="1:47" ht="12.75">
      <c r="A29" s="63">
        <v>21</v>
      </c>
      <c r="B29" s="64">
        <v>-3.7</v>
      </c>
      <c r="C29" s="65">
        <v>-3.8</v>
      </c>
      <c r="D29" s="65">
        <v>1.9</v>
      </c>
      <c r="E29" s="65">
        <v>-4.3</v>
      </c>
      <c r="F29" s="66">
        <f t="shared" si="0"/>
        <v>-1.2</v>
      </c>
      <c r="G29" s="67">
        <f t="shared" si="7"/>
        <v>97.70273405422158</v>
      </c>
      <c r="H29" s="67">
        <f t="shared" si="1"/>
        <v>-4.009366261375072</v>
      </c>
      <c r="I29" s="68">
        <v>-7.6</v>
      </c>
      <c r="J29" s="66"/>
      <c r="K29" s="68"/>
      <c r="L29" s="65">
        <v>1.6</v>
      </c>
      <c r="M29" s="65">
        <v>3</v>
      </c>
      <c r="N29" s="65">
        <v>5.1</v>
      </c>
      <c r="O29" s="66">
        <v>6.6</v>
      </c>
      <c r="P29" s="69" t="s">
        <v>107</v>
      </c>
      <c r="Q29" s="70">
        <v>13</v>
      </c>
      <c r="R29" s="67">
        <v>4.6</v>
      </c>
      <c r="S29" s="67">
        <v>32</v>
      </c>
      <c r="T29" s="67">
        <v>0</v>
      </c>
      <c r="U29" s="67"/>
      <c r="V29" s="71">
        <v>1</v>
      </c>
      <c r="W29" s="64">
        <v>1029.2</v>
      </c>
      <c r="X29" s="121">
        <f t="shared" si="2"/>
        <v>1040.340287220641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4.646628889041164</v>
      </c>
      <c r="AI29">
        <f t="shared" si="5"/>
        <v>4.611883465946519</v>
      </c>
      <c r="AJ29">
        <f t="shared" si="6"/>
        <v>4.539883465946519</v>
      </c>
      <c r="AK29">
        <f t="shared" si="12"/>
        <v>-4.009366261375072</v>
      </c>
      <c r="AU29">
        <f t="shared" si="13"/>
        <v>10.20593549130513</v>
      </c>
    </row>
    <row r="30" spans="1:47" ht="12.75">
      <c r="A30" s="72">
        <v>22</v>
      </c>
      <c r="B30" s="73">
        <v>-0.5</v>
      </c>
      <c r="C30" s="74">
        <v>-0.7</v>
      </c>
      <c r="D30" s="74">
        <v>6.3</v>
      </c>
      <c r="E30" s="74">
        <v>-4.7</v>
      </c>
      <c r="F30" s="75">
        <f t="shared" si="0"/>
        <v>0.7999999999999998</v>
      </c>
      <c r="G30" s="67">
        <f t="shared" si="7"/>
        <v>96.10345909916944</v>
      </c>
      <c r="H30" s="76">
        <f t="shared" si="1"/>
        <v>-1.0430255867998883</v>
      </c>
      <c r="I30" s="77">
        <v>-7.9</v>
      </c>
      <c r="J30" s="75"/>
      <c r="K30" s="77"/>
      <c r="L30" s="74">
        <v>2</v>
      </c>
      <c r="M30" s="74">
        <v>3</v>
      </c>
      <c r="N30" s="74">
        <v>5.2</v>
      </c>
      <c r="O30" s="75">
        <v>6.4</v>
      </c>
      <c r="P30" s="78" t="s">
        <v>107</v>
      </c>
      <c r="Q30" s="79">
        <v>15</v>
      </c>
      <c r="R30" s="76">
        <v>0.3</v>
      </c>
      <c r="S30" s="76">
        <v>28</v>
      </c>
      <c r="T30" s="76" t="s">
        <v>112</v>
      </c>
      <c r="U30" s="76"/>
      <c r="V30" s="80">
        <v>8</v>
      </c>
      <c r="W30" s="73">
        <v>1029</v>
      </c>
      <c r="X30" s="121">
        <f t="shared" si="2"/>
        <v>1040.0065826072987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5.888489985091041</v>
      </c>
      <c r="AI30">
        <f t="shared" si="5"/>
        <v>5.803042564380657</v>
      </c>
      <c r="AJ30">
        <f t="shared" si="6"/>
        <v>5.659042564380657</v>
      </c>
      <c r="AK30">
        <f t="shared" si="12"/>
        <v>-1.0430255867998883</v>
      </c>
      <c r="AU30">
        <f t="shared" si="13"/>
        <v>10.253628279457379</v>
      </c>
    </row>
    <row r="31" spans="1:47" ht="12.75">
      <c r="A31" s="63">
        <v>23</v>
      </c>
      <c r="B31" s="64">
        <v>3.9</v>
      </c>
      <c r="C31" s="65">
        <v>3.7</v>
      </c>
      <c r="D31" s="65">
        <v>7.8</v>
      </c>
      <c r="E31" s="65">
        <v>-0.5</v>
      </c>
      <c r="F31" s="66">
        <f t="shared" si="0"/>
        <v>3.65</v>
      </c>
      <c r="G31" s="67">
        <f t="shared" si="7"/>
        <v>96.62114829248691</v>
      </c>
      <c r="H31" s="67">
        <f t="shared" si="1"/>
        <v>3.4127554780304017</v>
      </c>
      <c r="I31" s="68">
        <v>-1.1</v>
      </c>
      <c r="J31" s="66"/>
      <c r="K31" s="68"/>
      <c r="L31" s="65">
        <v>3.5</v>
      </c>
      <c r="M31" s="65">
        <v>3.5</v>
      </c>
      <c r="N31" s="65">
        <v>4.6</v>
      </c>
      <c r="O31" s="66">
        <v>6.1</v>
      </c>
      <c r="P31" s="69" t="s">
        <v>146</v>
      </c>
      <c r="Q31" s="70">
        <v>18</v>
      </c>
      <c r="R31" s="67">
        <v>0</v>
      </c>
      <c r="S31" s="67">
        <v>18</v>
      </c>
      <c r="T31" s="67">
        <v>0</v>
      </c>
      <c r="U31" s="67"/>
      <c r="V31" s="71">
        <v>8</v>
      </c>
      <c r="W31" s="64">
        <v>1026.5</v>
      </c>
      <c r="X31" s="121">
        <f t="shared" si="2"/>
        <v>1037.3043936868164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8.072706165126084</v>
      </c>
      <c r="AI31">
        <f t="shared" si="5"/>
        <v>7.959741395023205</v>
      </c>
      <c r="AJ31">
        <f t="shared" si="6"/>
        <v>7.799941395023206</v>
      </c>
      <c r="AK31">
        <f t="shared" si="12"/>
        <v>3.4127554780304017</v>
      </c>
      <c r="AU31">
        <f t="shared" si="13"/>
        <v>10.302727322313734</v>
      </c>
    </row>
    <row r="32" spans="1:47" ht="12.75">
      <c r="A32" s="72">
        <v>24</v>
      </c>
      <c r="B32" s="73">
        <v>4.1</v>
      </c>
      <c r="C32" s="74">
        <v>4</v>
      </c>
      <c r="D32" s="74">
        <v>7.2</v>
      </c>
      <c r="E32" s="74">
        <v>3.9</v>
      </c>
      <c r="F32" s="75">
        <f t="shared" si="0"/>
        <v>5.55</v>
      </c>
      <c r="G32" s="67">
        <f t="shared" si="7"/>
        <v>98.32337530110543</v>
      </c>
      <c r="H32" s="76">
        <f t="shared" si="1"/>
        <v>3.8596771885727836</v>
      </c>
      <c r="I32" s="77">
        <v>-0.8</v>
      </c>
      <c r="J32" s="75"/>
      <c r="K32" s="77"/>
      <c r="L32" s="74">
        <v>4.2</v>
      </c>
      <c r="M32" s="74">
        <v>4.3</v>
      </c>
      <c r="N32" s="74">
        <v>5</v>
      </c>
      <c r="O32" s="75">
        <v>6.1</v>
      </c>
      <c r="P32" s="78" t="s">
        <v>151</v>
      </c>
      <c r="Q32" s="79">
        <v>24</v>
      </c>
      <c r="R32" s="76">
        <v>0</v>
      </c>
      <c r="S32" s="76">
        <v>16.9</v>
      </c>
      <c r="T32" s="76">
        <v>0.3</v>
      </c>
      <c r="U32" s="76"/>
      <c r="V32" s="80">
        <v>8</v>
      </c>
      <c r="W32" s="73">
        <v>1024</v>
      </c>
      <c r="X32" s="121">
        <f t="shared" si="2"/>
        <v>1034.770257332602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8.187084292086206</v>
      </c>
      <c r="AI32">
        <f t="shared" si="5"/>
        <v>8.129717614725772</v>
      </c>
      <c r="AJ32">
        <f t="shared" si="6"/>
        <v>8.049817614725772</v>
      </c>
      <c r="AK32">
        <f t="shared" si="12"/>
        <v>3.8596771885727836</v>
      </c>
      <c r="AU32">
        <f t="shared" si="13"/>
        <v>10.2618397200308</v>
      </c>
    </row>
    <row r="33" spans="1:47" ht="12.75">
      <c r="A33" s="63">
        <v>25</v>
      </c>
      <c r="B33" s="64">
        <v>6.4</v>
      </c>
      <c r="C33" s="65">
        <v>6.2</v>
      </c>
      <c r="D33" s="65">
        <v>7.6</v>
      </c>
      <c r="E33" s="65">
        <v>4.1</v>
      </c>
      <c r="F33" s="66">
        <f t="shared" si="0"/>
        <v>5.85</v>
      </c>
      <c r="G33" s="67">
        <f t="shared" si="7"/>
        <v>96.96582203363526</v>
      </c>
      <c r="H33" s="67">
        <f t="shared" si="1"/>
        <v>5.954111626414727</v>
      </c>
      <c r="I33" s="68">
        <v>1.5</v>
      </c>
      <c r="J33" s="66"/>
      <c r="K33" s="68"/>
      <c r="L33" s="65">
        <v>5.5</v>
      </c>
      <c r="M33" s="65">
        <v>5.1</v>
      </c>
      <c r="N33" s="65">
        <v>5.3</v>
      </c>
      <c r="O33" s="66">
        <v>6.1</v>
      </c>
      <c r="P33" s="69" t="s">
        <v>150</v>
      </c>
      <c r="Q33" s="70">
        <v>22</v>
      </c>
      <c r="R33" s="67">
        <v>0.1</v>
      </c>
      <c r="S33" s="67">
        <v>21.4</v>
      </c>
      <c r="T33" s="67">
        <v>0</v>
      </c>
      <c r="U33" s="67"/>
      <c r="V33" s="71">
        <v>8</v>
      </c>
      <c r="W33" s="64">
        <v>1009.1</v>
      </c>
      <c r="X33" s="121">
        <f t="shared" si="2"/>
        <v>1019.6256874525118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9.609034867330614</v>
      </c>
      <c r="AI33">
        <f t="shared" si="5"/>
        <v>9.477279648605764</v>
      </c>
      <c r="AJ33">
        <f t="shared" si="6"/>
        <v>9.317479648605763</v>
      </c>
      <c r="AK33">
        <f t="shared" si="12"/>
        <v>5.954111626414727</v>
      </c>
      <c r="AU33">
        <f t="shared" si="13"/>
        <v>10.59812602549092</v>
      </c>
    </row>
    <row r="34" spans="1:47" ht="12.75">
      <c r="A34" s="72">
        <v>26</v>
      </c>
      <c r="B34" s="73">
        <v>5.3</v>
      </c>
      <c r="C34" s="74">
        <v>4.5</v>
      </c>
      <c r="D34" s="74">
        <v>5.9</v>
      </c>
      <c r="E34" s="74">
        <v>5.3</v>
      </c>
      <c r="F34" s="75">
        <f t="shared" si="0"/>
        <v>5.6</v>
      </c>
      <c r="G34" s="67">
        <f t="shared" si="7"/>
        <v>87.38809485889821</v>
      </c>
      <c r="H34" s="76">
        <f t="shared" si="1"/>
        <v>3.3782575110809216</v>
      </c>
      <c r="I34" s="77">
        <v>3</v>
      </c>
      <c r="J34" s="75"/>
      <c r="K34" s="77"/>
      <c r="L34" s="74">
        <v>5.5</v>
      </c>
      <c r="M34" s="74">
        <v>5.5</v>
      </c>
      <c r="N34" s="74">
        <v>5.8</v>
      </c>
      <c r="O34" s="75">
        <v>6.2</v>
      </c>
      <c r="P34" s="78" t="s">
        <v>153</v>
      </c>
      <c r="Q34" s="79">
        <v>23</v>
      </c>
      <c r="R34" s="76">
        <v>1</v>
      </c>
      <c r="S34" s="76">
        <v>30.8</v>
      </c>
      <c r="T34" s="76">
        <v>0</v>
      </c>
      <c r="U34" s="76"/>
      <c r="V34" s="80">
        <v>8</v>
      </c>
      <c r="W34" s="73">
        <v>1000.8</v>
      </c>
      <c r="X34" s="121">
        <f t="shared" si="2"/>
        <v>1011.2806030387528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8.903891765391034</v>
      </c>
      <c r="AI34">
        <f t="shared" si="5"/>
        <v>8.420141382073544</v>
      </c>
      <c r="AJ34">
        <f t="shared" si="6"/>
        <v>7.780941382073544</v>
      </c>
      <c r="AK34">
        <f t="shared" si="12"/>
        <v>3.3782575110809216</v>
      </c>
      <c r="AU34">
        <f t="shared" si="13"/>
        <v>10.777119301605603</v>
      </c>
    </row>
    <row r="35" spans="1:47" ht="12.75">
      <c r="A35" s="63">
        <v>27</v>
      </c>
      <c r="B35" s="64">
        <v>0.7</v>
      </c>
      <c r="C35" s="65">
        <v>-0.7</v>
      </c>
      <c r="D35" s="65">
        <v>1.9</v>
      </c>
      <c r="E35" s="65">
        <v>0.6</v>
      </c>
      <c r="F35" s="66">
        <f t="shared" si="0"/>
        <v>1.25</v>
      </c>
      <c r="G35" s="67">
        <f t="shared" si="7"/>
        <v>74.63145046090199</v>
      </c>
      <c r="H35" s="67">
        <f t="shared" si="1"/>
        <v>-3.2801819021369405</v>
      </c>
      <c r="I35" s="68">
        <v>-1.2</v>
      </c>
      <c r="J35" s="66"/>
      <c r="K35" s="68"/>
      <c r="L35" s="65">
        <v>3</v>
      </c>
      <c r="M35" s="65">
        <v>4.2</v>
      </c>
      <c r="N35" s="65">
        <v>5.7</v>
      </c>
      <c r="O35" s="66">
        <v>6.3</v>
      </c>
      <c r="P35" s="69" t="s">
        <v>155</v>
      </c>
      <c r="Q35" s="70">
        <v>25</v>
      </c>
      <c r="R35" s="67">
        <v>0</v>
      </c>
      <c r="S35" s="67">
        <v>20</v>
      </c>
      <c r="T35" s="67">
        <v>0</v>
      </c>
      <c r="U35" s="67"/>
      <c r="V35" s="71">
        <v>8</v>
      </c>
      <c r="W35" s="64">
        <v>1013.1</v>
      </c>
      <c r="X35" s="121">
        <f t="shared" si="2"/>
        <v>1023.8887299816653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6.424962311154182</v>
      </c>
      <c r="AI35">
        <f t="shared" si="5"/>
        <v>5.803042564380657</v>
      </c>
      <c r="AJ35">
        <f t="shared" si="6"/>
        <v>4.795042564380657</v>
      </c>
      <c r="AK35">
        <f t="shared" si="12"/>
        <v>-3.2801819021369405</v>
      </c>
      <c r="AU35">
        <f t="shared" si="13"/>
        <v>10.89918197060676</v>
      </c>
    </row>
    <row r="36" spans="1:47" ht="12.75">
      <c r="A36" s="72">
        <v>28</v>
      </c>
      <c r="B36" s="73">
        <v>-1.2</v>
      </c>
      <c r="C36" s="74">
        <v>-2</v>
      </c>
      <c r="D36" s="74">
        <v>2.6</v>
      </c>
      <c r="E36" s="74">
        <v>-1.4</v>
      </c>
      <c r="F36" s="75">
        <f t="shared" si="0"/>
        <v>0.6000000000000001</v>
      </c>
      <c r="G36" s="67">
        <f t="shared" si="7"/>
        <v>83.97782753547551</v>
      </c>
      <c r="H36" s="76">
        <f t="shared" si="1"/>
        <v>-3.5536592581348536</v>
      </c>
      <c r="I36" s="77">
        <v>-5</v>
      </c>
      <c r="J36" s="75"/>
      <c r="K36" s="77"/>
      <c r="L36" s="74">
        <v>2.3</v>
      </c>
      <c r="M36" s="74">
        <v>3.5</v>
      </c>
      <c r="N36" s="74">
        <v>5.2</v>
      </c>
      <c r="O36" s="75">
        <v>6.4</v>
      </c>
      <c r="P36" s="78" t="s">
        <v>157</v>
      </c>
      <c r="Q36" s="79">
        <v>20</v>
      </c>
      <c r="R36" s="76">
        <v>4.1</v>
      </c>
      <c r="S36" s="76">
        <v>43.4</v>
      </c>
      <c r="T36" s="76">
        <v>0</v>
      </c>
      <c r="U36" s="76"/>
      <c r="V36" s="80">
        <v>4</v>
      </c>
      <c r="W36" s="73">
        <v>1016</v>
      </c>
      <c r="X36" s="121">
        <f t="shared" si="2"/>
        <v>1026.8956775643724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5.594207577945808</v>
      </c>
      <c r="AI36">
        <f t="shared" si="5"/>
        <v>5.273893991783833</v>
      </c>
      <c r="AJ36">
        <f t="shared" si="6"/>
        <v>4.6978939917838325</v>
      </c>
      <c r="AK36">
        <f t="shared" si="12"/>
        <v>-3.5536592581348536</v>
      </c>
      <c r="AU36">
        <f t="shared" si="13"/>
        <v>11.085328905538777</v>
      </c>
    </row>
    <row r="37" spans="1:47" ht="12.75">
      <c r="A37" s="63">
        <v>29</v>
      </c>
      <c r="B37" s="64">
        <v>-1.7</v>
      </c>
      <c r="C37" s="65">
        <v>-2.4</v>
      </c>
      <c r="D37" s="65">
        <v>1</v>
      </c>
      <c r="E37" s="65">
        <v>-5.6</v>
      </c>
      <c r="F37" s="66">
        <f t="shared" si="0"/>
        <v>-2.3</v>
      </c>
      <c r="G37" s="67">
        <f t="shared" si="7"/>
        <v>85.60588274228348</v>
      </c>
      <c r="H37" s="67">
        <f t="shared" si="1"/>
        <v>-3.788358777467334</v>
      </c>
      <c r="I37" s="68">
        <v>-9.3</v>
      </c>
      <c r="J37" s="66"/>
      <c r="K37" s="68"/>
      <c r="L37" s="65">
        <v>1</v>
      </c>
      <c r="M37" s="65">
        <v>3</v>
      </c>
      <c r="N37" s="65">
        <v>5</v>
      </c>
      <c r="O37" s="66">
        <v>6.4</v>
      </c>
      <c r="P37" s="69" t="s">
        <v>157</v>
      </c>
      <c r="Q37" s="70">
        <v>14</v>
      </c>
      <c r="R37" s="67">
        <v>0</v>
      </c>
      <c r="S37" s="67">
        <v>20</v>
      </c>
      <c r="T37" s="67">
        <v>0</v>
      </c>
      <c r="U37" s="67"/>
      <c r="V37" s="71">
        <v>7</v>
      </c>
      <c r="W37" s="64">
        <v>1014</v>
      </c>
      <c r="X37" s="121">
        <f t="shared" si="2"/>
        <v>1024.8943847726305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5.39205510851514</v>
      </c>
      <c r="AI37">
        <f t="shared" si="5"/>
        <v>5.119916373594777</v>
      </c>
      <c r="AJ37">
        <f t="shared" si="6"/>
        <v>4.615916373594777</v>
      </c>
      <c r="AK37">
        <f t="shared" si="12"/>
        <v>-3.788358777467334</v>
      </c>
      <c r="AU37">
        <f t="shared" si="13"/>
        <v>11.1402872206408</v>
      </c>
    </row>
    <row r="38" spans="1:47" ht="12.75">
      <c r="A38" s="72">
        <v>30</v>
      </c>
      <c r="B38" s="73">
        <v>0.2</v>
      </c>
      <c r="C38" s="74">
        <v>0.1</v>
      </c>
      <c r="D38" s="74">
        <v>4.4</v>
      </c>
      <c r="E38" s="74">
        <v>-3</v>
      </c>
      <c r="F38" s="75">
        <f t="shared" si="0"/>
        <v>0.7000000000000002</v>
      </c>
      <c r="G38" s="67">
        <f t="shared" si="7"/>
        <v>97.9868865791859</v>
      </c>
      <c r="H38" s="76">
        <f t="shared" si="1"/>
        <v>-0.07979706734461338</v>
      </c>
      <c r="I38" s="77">
        <v>-4.5</v>
      </c>
      <c r="J38" s="75"/>
      <c r="K38" s="77"/>
      <c r="L38" s="74">
        <v>1.5</v>
      </c>
      <c r="M38" s="74">
        <v>2.6</v>
      </c>
      <c r="N38" s="74">
        <v>4.5</v>
      </c>
      <c r="O38" s="75">
        <v>6.1</v>
      </c>
      <c r="P38" s="78" t="s">
        <v>107</v>
      </c>
      <c r="Q38" s="79">
        <v>9</v>
      </c>
      <c r="R38" s="76">
        <v>1.4</v>
      </c>
      <c r="S38" s="76">
        <v>43.4</v>
      </c>
      <c r="T38" s="76">
        <v>0</v>
      </c>
      <c r="U38" s="76"/>
      <c r="V38" s="80">
        <v>8</v>
      </c>
      <c r="W38" s="73">
        <v>1014.3</v>
      </c>
      <c r="X38" s="121">
        <f t="shared" si="2"/>
        <v>1025.1213896347406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6.196393484898889</v>
      </c>
      <c r="AI38">
        <f t="shared" si="5"/>
        <v>6.1515530560479394</v>
      </c>
      <c r="AJ38">
        <f t="shared" si="6"/>
        <v>6.071653056047939</v>
      </c>
      <c r="AK38">
        <f t="shared" si="12"/>
        <v>-0.07979706734461338</v>
      </c>
      <c r="AU38">
        <f t="shared" si="13"/>
        <v>11.006582607298808</v>
      </c>
    </row>
    <row r="39" spans="1:47" ht="12.75">
      <c r="A39" s="63">
        <v>31</v>
      </c>
      <c r="B39" s="64">
        <v>-4.5</v>
      </c>
      <c r="C39" s="65">
        <v>-4.7</v>
      </c>
      <c r="D39" s="65">
        <v>2.4</v>
      </c>
      <c r="E39" s="65">
        <v>-7.4</v>
      </c>
      <c r="F39" s="66">
        <f t="shared" si="0"/>
        <v>-2.5</v>
      </c>
      <c r="G39" s="67">
        <f t="shared" si="7"/>
        <v>95.20794415849711</v>
      </c>
      <c r="H39" s="67">
        <f t="shared" si="1"/>
        <v>-5.148301970943864</v>
      </c>
      <c r="I39" s="68">
        <v>-9.5</v>
      </c>
      <c r="J39" s="66"/>
      <c r="K39" s="68"/>
      <c r="L39" s="65">
        <v>1</v>
      </c>
      <c r="M39" s="65">
        <v>2.3</v>
      </c>
      <c r="N39" s="65">
        <v>4.3</v>
      </c>
      <c r="O39" s="66">
        <v>5.9</v>
      </c>
      <c r="P39" s="69" t="s">
        <v>116</v>
      </c>
      <c r="Q39" s="70">
        <v>10</v>
      </c>
      <c r="R39" s="67">
        <v>3.8</v>
      </c>
      <c r="S39" s="67">
        <v>40</v>
      </c>
      <c r="T39" s="67">
        <v>1.6</v>
      </c>
      <c r="U39" s="67"/>
      <c r="V39" s="71">
        <v>0</v>
      </c>
      <c r="W39" s="64">
        <v>1015.1</v>
      </c>
      <c r="X39" s="121">
        <f t="shared" si="2"/>
        <v>1026.1205925144707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31</v>
      </c>
      <c r="AD39">
        <f t="shared" si="10"/>
        <v>31</v>
      </c>
      <c r="AE39">
        <f>IF((MAX($T$9:$T$39)=$T39),A39,0)</f>
        <v>0</v>
      </c>
      <c r="AF39">
        <f t="shared" si="4"/>
        <v>0</v>
      </c>
      <c r="AH39">
        <f t="shared" si="11"/>
        <v>4.375048172357893</v>
      </c>
      <c r="AI39">
        <f t="shared" si="5"/>
        <v>4.3093934208458515</v>
      </c>
      <c r="AJ39">
        <f t="shared" si="6"/>
        <v>4.165393420845851</v>
      </c>
      <c r="AK39">
        <f t="shared" si="12"/>
        <v>-5.148301970943864</v>
      </c>
      <c r="AU39">
        <f t="shared" si="13"/>
        <v>10.80439368681646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10.770257332601886</v>
      </c>
    </row>
    <row r="41" spans="1:47" ht="13.5" thickBot="1">
      <c r="A41" s="113" t="s">
        <v>19</v>
      </c>
      <c r="B41" s="114">
        <f>SUM(B9:B39)</f>
        <v>86.2</v>
      </c>
      <c r="C41" s="115">
        <f aca="true" t="shared" si="14" ref="C41:V41">SUM(C9:C39)</f>
        <v>74.49999999999997</v>
      </c>
      <c r="D41" s="115">
        <f t="shared" si="14"/>
        <v>184.70000000000002</v>
      </c>
      <c r="E41" s="115">
        <f t="shared" si="14"/>
        <v>22.799999999999997</v>
      </c>
      <c r="F41" s="116">
        <f t="shared" si="14"/>
        <v>103.74999999999999</v>
      </c>
      <c r="G41" s="117">
        <f t="shared" si="14"/>
        <v>2898.180591106826</v>
      </c>
      <c r="H41" s="117">
        <f>SUM(H9:H39)</f>
        <v>56.24897488231271</v>
      </c>
      <c r="I41" s="118">
        <f t="shared" si="14"/>
        <v>-53.7</v>
      </c>
      <c r="J41" s="116">
        <f t="shared" si="14"/>
        <v>0</v>
      </c>
      <c r="K41" s="118">
        <f t="shared" si="14"/>
        <v>0</v>
      </c>
      <c r="L41" s="115">
        <f t="shared" si="14"/>
        <v>111.6</v>
      </c>
      <c r="M41" s="115">
        <f t="shared" si="14"/>
        <v>129.1</v>
      </c>
      <c r="N41" s="115">
        <f t="shared" si="14"/>
        <v>157.7</v>
      </c>
      <c r="O41" s="116">
        <f t="shared" si="14"/>
        <v>188.9</v>
      </c>
      <c r="P41" s="114"/>
      <c r="Q41" s="119">
        <f t="shared" si="14"/>
        <v>612</v>
      </c>
      <c r="R41" s="117">
        <f t="shared" si="14"/>
        <v>36.599999999999994</v>
      </c>
      <c r="S41" s="117"/>
      <c r="T41" s="117">
        <f>SUM(T9:T39)</f>
        <v>29.900000000000006</v>
      </c>
      <c r="U41" s="139"/>
      <c r="V41" s="119">
        <f t="shared" si="14"/>
        <v>199</v>
      </c>
      <c r="W41" s="117">
        <f>SUM(W9:W39)</f>
        <v>31267.719999999994</v>
      </c>
      <c r="X41" s="123">
        <f>SUM(X9:X39)</f>
        <v>31598.278593468604</v>
      </c>
      <c r="Y41" s="117">
        <f>SUM(Y9:Y39)</f>
        <v>0</v>
      </c>
      <c r="Z41" s="123">
        <f>SUM(Z9:Z39)</f>
        <v>2</v>
      </c>
      <c r="AA41" s="138">
        <f>SUM(AA9:AA39)</f>
        <v>0</v>
      </c>
      <c r="AB41">
        <f>MAX(AB9:AB39)</f>
        <v>13</v>
      </c>
      <c r="AC41">
        <f>MAX(AC9:AC39)</f>
        <v>31</v>
      </c>
      <c r="AD41">
        <f>MAX(AD9:AD39)</f>
        <v>31</v>
      </c>
      <c r="AE41">
        <f>MAX(AE9:AE39)</f>
        <v>7</v>
      </c>
      <c r="AF41">
        <f>MAX(AF9:AF39)</f>
        <v>20</v>
      </c>
      <c r="AU41">
        <f t="shared" si="13"/>
        <v>10.525687452511773</v>
      </c>
    </row>
    <row r="42" spans="1:47" ht="12.75">
      <c r="A42" s="72" t="s">
        <v>20</v>
      </c>
      <c r="B42" s="73">
        <f>AVERAGE(B9:B39)</f>
        <v>2.7806451612903227</v>
      </c>
      <c r="C42" s="74">
        <f aca="true" t="shared" si="15" ref="C42:V42">AVERAGE(C9:C39)</f>
        <v>2.403225806451612</v>
      </c>
      <c r="D42" s="74">
        <f t="shared" si="15"/>
        <v>5.958064516129033</v>
      </c>
      <c r="E42" s="74">
        <f t="shared" si="15"/>
        <v>0.7354838709677418</v>
      </c>
      <c r="F42" s="75">
        <f t="shared" si="15"/>
        <v>3.3467741935483866</v>
      </c>
      <c r="G42" s="76">
        <f t="shared" si="15"/>
        <v>93.48969648731696</v>
      </c>
      <c r="H42" s="76">
        <f>AVERAGE(H9:H39)</f>
        <v>1.8144830607197648</v>
      </c>
      <c r="I42" s="77">
        <f t="shared" si="15"/>
        <v>-1.7322580645161292</v>
      </c>
      <c r="J42" s="75" t="e">
        <f t="shared" si="15"/>
        <v>#DIV/0!</v>
      </c>
      <c r="K42" s="77" t="e">
        <f t="shared" si="15"/>
        <v>#DIV/0!</v>
      </c>
      <c r="L42" s="74">
        <f t="shared" si="15"/>
        <v>3.5999999999999996</v>
      </c>
      <c r="M42" s="74">
        <f t="shared" si="15"/>
        <v>4.164516129032258</v>
      </c>
      <c r="N42" s="74">
        <f t="shared" si="15"/>
        <v>5.087096774193548</v>
      </c>
      <c r="O42" s="75">
        <f t="shared" si="15"/>
        <v>6.093548387096774</v>
      </c>
      <c r="P42" s="73"/>
      <c r="Q42" s="75">
        <f t="shared" si="15"/>
        <v>19.741935483870968</v>
      </c>
      <c r="R42" s="76">
        <f t="shared" si="15"/>
        <v>1.1806451612903224</v>
      </c>
      <c r="S42" s="76"/>
      <c r="T42" s="76">
        <f>AVERAGE(T9:T39)</f>
        <v>1.1074074074074076</v>
      </c>
      <c r="U42" s="76"/>
      <c r="V42" s="76">
        <f t="shared" si="15"/>
        <v>6.419354838709677</v>
      </c>
      <c r="W42" s="76">
        <f>AVERAGE(W9:W39)</f>
        <v>1008.6361290322578</v>
      </c>
      <c r="X42" s="124">
        <f>AVERAGE(X9:X39)</f>
        <v>1019.2993094667291</v>
      </c>
      <c r="Y42" s="127"/>
      <c r="Z42" s="134"/>
      <c r="AA42" s="130"/>
      <c r="AU42">
        <f t="shared" si="13"/>
        <v>10.480603038752912</v>
      </c>
    </row>
    <row r="43" spans="1:47" ht="12.75">
      <c r="A43" s="72" t="s">
        <v>21</v>
      </c>
      <c r="B43" s="73">
        <f>MAX(B9:B39)</f>
        <v>11.3</v>
      </c>
      <c r="C43" s="74">
        <f aca="true" t="shared" si="16" ref="C43:V43">MAX(C9:C39)</f>
        <v>11</v>
      </c>
      <c r="D43" s="74">
        <f t="shared" si="16"/>
        <v>13.1</v>
      </c>
      <c r="E43" s="74">
        <f t="shared" si="16"/>
        <v>9.5</v>
      </c>
      <c r="F43" s="75">
        <f t="shared" si="16"/>
        <v>11.05</v>
      </c>
      <c r="G43" s="76">
        <f t="shared" si="16"/>
        <v>100</v>
      </c>
      <c r="H43" s="76">
        <f>MAX(H9:H39)</f>
        <v>10.722875575210313</v>
      </c>
      <c r="I43" s="77">
        <f t="shared" si="16"/>
        <v>8</v>
      </c>
      <c r="J43" s="75">
        <f t="shared" si="16"/>
        <v>0</v>
      </c>
      <c r="K43" s="77">
        <f t="shared" si="16"/>
        <v>0</v>
      </c>
      <c r="L43" s="74">
        <f t="shared" si="16"/>
        <v>8.1</v>
      </c>
      <c r="M43" s="74">
        <f t="shared" si="16"/>
        <v>8.1</v>
      </c>
      <c r="N43" s="74">
        <f t="shared" si="16"/>
        <v>7.1</v>
      </c>
      <c r="O43" s="75">
        <f t="shared" si="16"/>
        <v>7.1</v>
      </c>
      <c r="P43" s="73"/>
      <c r="Q43" s="70">
        <f t="shared" si="16"/>
        <v>33</v>
      </c>
      <c r="R43" s="76">
        <f t="shared" si="16"/>
        <v>4.8</v>
      </c>
      <c r="S43" s="76"/>
      <c r="T43" s="76">
        <f>MAX(T9:T39)</f>
        <v>8.3</v>
      </c>
      <c r="U43" s="140"/>
      <c r="V43" s="70">
        <f t="shared" si="16"/>
        <v>8</v>
      </c>
      <c r="W43" s="76">
        <f>MAX(W9:W39)</f>
        <v>1029.2</v>
      </c>
      <c r="X43" s="124">
        <f>MAX(X9:X39)</f>
        <v>1040.340287220641</v>
      </c>
      <c r="Y43" s="127"/>
      <c r="Z43" s="134"/>
      <c r="AA43" s="127"/>
      <c r="AU43">
        <f t="shared" si="13"/>
        <v>10.788729981665222</v>
      </c>
    </row>
    <row r="44" spans="1:47" ht="13.5" thickBot="1">
      <c r="A44" s="81" t="s">
        <v>22</v>
      </c>
      <c r="B44" s="82">
        <f>MIN(B9:B39)</f>
        <v>-4.5</v>
      </c>
      <c r="C44" s="83">
        <f aca="true" t="shared" si="17" ref="C44:V44">MIN(C9:C39)</f>
        <v>-4.7</v>
      </c>
      <c r="D44" s="83">
        <f t="shared" si="17"/>
        <v>1</v>
      </c>
      <c r="E44" s="83">
        <f t="shared" si="17"/>
        <v>-7.4</v>
      </c>
      <c r="F44" s="84">
        <f t="shared" si="17"/>
        <v>-2.5</v>
      </c>
      <c r="G44" s="85">
        <f t="shared" si="17"/>
        <v>74.63145046090199</v>
      </c>
      <c r="H44" s="85">
        <f>MIN(H9:H39)</f>
        <v>-5.148301970943864</v>
      </c>
      <c r="I44" s="86">
        <f t="shared" si="17"/>
        <v>-9.5</v>
      </c>
      <c r="J44" s="84">
        <f t="shared" si="17"/>
        <v>0</v>
      </c>
      <c r="K44" s="86">
        <f t="shared" si="17"/>
        <v>0</v>
      </c>
      <c r="L44" s="83">
        <f t="shared" si="17"/>
        <v>1</v>
      </c>
      <c r="M44" s="83">
        <f t="shared" si="17"/>
        <v>2.3</v>
      </c>
      <c r="N44" s="83">
        <f t="shared" si="17"/>
        <v>4</v>
      </c>
      <c r="O44" s="84">
        <f t="shared" si="17"/>
        <v>5.3</v>
      </c>
      <c r="P44" s="82"/>
      <c r="Q44" s="120">
        <f t="shared" si="17"/>
        <v>8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984.1</v>
      </c>
      <c r="X44" s="125">
        <f>MIN(X9:X39)</f>
        <v>994.5991911067222</v>
      </c>
      <c r="Y44" s="128"/>
      <c r="Z44" s="136"/>
      <c r="AA44" s="128"/>
      <c r="AU44">
        <f t="shared" si="13"/>
        <v>10.89567756437242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10.894384772630513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10.821389634740669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11.020592514470625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14</v>
      </c>
      <c r="C61">
        <f>DCOUNTA(T8:T38,1,C59:C60)</f>
        <v>10</v>
      </c>
      <c r="D61">
        <f>DCOUNTA(T8:T38,1,D59:D60)</f>
        <v>6</v>
      </c>
      <c r="F61">
        <f>DCOUNTA(T8:T38,1,F59:F60)</f>
        <v>4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10</v>
      </c>
      <c r="C64">
        <f>(C61-F61)</f>
        <v>6</v>
      </c>
      <c r="D64">
        <f>(D61-F61)</f>
        <v>2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D37" sqref="D37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59" t="s">
        <v>161</v>
      </c>
      <c r="I4" s="59" t="s">
        <v>56</v>
      </c>
      <c r="J4" s="59">
        <v>2011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5.958064516129033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0.7354838709677418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3.3467741935483866</v>
      </c>
      <c r="D9" s="5">
        <v>-0.4</v>
      </c>
      <c r="E9" s="3"/>
      <c r="F9" s="40">
        <v>1</v>
      </c>
      <c r="G9" s="89" t="s">
        <v>108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13.1</v>
      </c>
      <c r="C10" s="5" t="s">
        <v>32</v>
      </c>
      <c r="D10" s="5">
        <f>Data1!$AB$41</f>
        <v>13</v>
      </c>
      <c r="E10" s="3"/>
      <c r="F10" s="40">
        <v>2</v>
      </c>
      <c r="G10" s="93" t="s">
        <v>109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-7.4</v>
      </c>
      <c r="C11" s="5" t="s">
        <v>32</v>
      </c>
      <c r="D11" s="24">
        <f>Data1!$AC$41</f>
        <v>31</v>
      </c>
      <c r="E11" s="3"/>
      <c r="F11" s="40">
        <v>3</v>
      </c>
      <c r="G11" s="93" t="s">
        <v>110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-9.5</v>
      </c>
      <c r="C12" s="5" t="s">
        <v>32</v>
      </c>
      <c r="D12" s="24">
        <f>Data1!$AD$41</f>
        <v>31</v>
      </c>
      <c r="E12" s="3"/>
      <c r="F12" s="40">
        <v>4</v>
      </c>
      <c r="G12" s="93" t="s">
        <v>113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6.093548387096774</v>
      </c>
      <c r="C13" s="5"/>
      <c r="D13" s="24"/>
      <c r="E13" s="3"/>
      <c r="F13" s="40">
        <v>5</v>
      </c>
      <c r="G13" s="93" t="s">
        <v>115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117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120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122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29.900000000000006</v>
      </c>
      <c r="D17" s="5">
        <v>52</v>
      </c>
      <c r="E17" s="3"/>
      <c r="F17" s="40">
        <v>9</v>
      </c>
      <c r="G17" s="93" t="s">
        <v>123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v>11</v>
      </c>
      <c r="D18" s="5"/>
      <c r="E18" s="3"/>
      <c r="F18" s="40">
        <v>10</v>
      </c>
      <c r="G18" s="93" t="s">
        <v>126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6</v>
      </c>
      <c r="D19" s="5"/>
      <c r="E19" s="3"/>
      <c r="F19" s="40">
        <v>11</v>
      </c>
      <c r="G19" s="93" t="s">
        <v>127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2</v>
      </c>
      <c r="D20" s="5"/>
      <c r="E20" s="3"/>
      <c r="F20" s="40">
        <v>12</v>
      </c>
      <c r="G20" s="93" t="s">
        <v>129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8.3</v>
      </c>
      <c r="D21" s="5"/>
      <c r="E21" s="3"/>
      <c r="F21" s="40">
        <v>13</v>
      </c>
      <c r="G21" s="93" t="s">
        <v>131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7</v>
      </c>
      <c r="D22" s="5"/>
      <c r="E22" s="3"/>
      <c r="F22" s="40">
        <v>14</v>
      </c>
      <c r="G22" s="93" t="s">
        <v>134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136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137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4.8</v>
      </c>
      <c r="D25" s="5" t="s">
        <v>46</v>
      </c>
      <c r="E25" s="5">
        <f>Data1!$AF$41</f>
        <v>20</v>
      </c>
      <c r="F25" s="40">
        <v>17</v>
      </c>
      <c r="G25" s="93" t="s">
        <v>139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36.599999999999994</v>
      </c>
      <c r="D26" s="5" t="s">
        <v>46</v>
      </c>
      <c r="E26" s="3"/>
      <c r="F26" s="40">
        <v>18</v>
      </c>
      <c r="G26" s="93" t="s">
        <v>142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143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144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145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33</v>
      </c>
      <c r="D30" s="5"/>
      <c r="E30" s="5"/>
      <c r="F30" s="40">
        <v>22</v>
      </c>
      <c r="G30" s="93" t="s">
        <v>148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147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149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152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2</v>
      </c>
      <c r="D34" s="3"/>
      <c r="E34" s="3"/>
      <c r="F34" s="40">
        <v>26</v>
      </c>
      <c r="G34" s="93" t="s">
        <v>154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156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158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159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1</v>
      </c>
      <c r="D38" s="5"/>
      <c r="E38" s="3"/>
      <c r="F38" s="40">
        <v>30</v>
      </c>
      <c r="G38" s="93" t="s">
        <v>160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12</v>
      </c>
      <c r="D39" s="5"/>
      <c r="E39" s="3"/>
      <c r="F39" s="40">
        <v>31</v>
      </c>
      <c r="G39" s="95" t="s">
        <v>162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21</v>
      </c>
      <c r="D40" s="5"/>
      <c r="E40" s="3"/>
      <c r="F40" s="5"/>
      <c r="G40" s="35" t="s">
        <v>130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 t="s">
        <v>132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163</v>
      </c>
      <c r="B43" s="3" t="s">
        <v>164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2011-02-06T15:09:25Z</dcterms:modified>
  <cp:category/>
  <cp:version/>
  <cp:contentType/>
  <cp:contentStatus/>
</cp:coreProperties>
</file>