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<sst xmlns="http://schemas.openxmlformats.org/spreadsheetml/2006/main" count="193" uniqueCount="163">
  <si>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</si>
  <si>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</si>
  <si>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</si>
  <si>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</si>
  <si>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</si>
  <si>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</si>
  <si>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</si>
  <si>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</si>
  <si>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</si>
  <si>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</si>
  <si>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</si>
  <si>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</si>
  <si>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</si>
  <si>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</si>
  <si>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</si>
  <si>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</si>
  <si>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</si>
  <si>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</si>
  <si>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</si>
  <si>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</si>
  <si>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</si>
  <si>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</si>
  <si>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</si>
  <si>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</si>
  <si>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</si>
  <si>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</si>
  <si>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</si>
  <si>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</si>
  <si>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</si>
  <si>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</si>
  <si>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</si>
  <si>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</si>
  <si>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</si>
  <si>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</si>
  <si>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</si>
  <si>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</si>
  <si>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</si>
  <si>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</si>
  <si>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</si>
  <si>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</si>
  <si>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</si>
  <si>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</si>
  <si>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</si>
  <si>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</si>
  <si>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</si>
  <si>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</si>
  <si>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</si>
  <si>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</si>
  <si>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</si>
  <si>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</si>
  <si>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</si>
  <si>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</si>
  <si>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</si>
  <si>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</si>
  <si>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</si>
  <si>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</si>
  <si>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</si>
  <si>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</si>
  <si>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</si>
  <si>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</si>
  <si>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</si>
  <si>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</si>
  <si>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</si>
  <si>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</si>
  <si>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</si>
  <si>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</si>
  <si>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</si>
  <si>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</si>
  <si>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</si>
  <si>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</si>
  <si>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</si>
  <si>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</si>
  <si>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</si>
  <si>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</si>
  <si>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</si>
  <si>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</si>
  <si>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</si>
  <si>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</si>
  <si>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</si>
  <si>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</si>
  <si>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</si>
  <si>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</si>
  <si>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</si>
  <si>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</si>
  <si>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</si>
  <si>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</si>
  <si>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</si>
  <si>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</si>
  <si>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</si>
  <si>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</si>
  <si>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</si>
  <si>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</si>
  <si>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</si>
  <si>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</si>
  <si>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</si>
  <si>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</si>
  <si>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</si>
  <si>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</si>
  <si>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</si>
  <si>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</si>
  <si>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</si>
  <si>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</si>
  <si>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</si>
  <si>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</si>
  <si>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Jan</t>
  </si>
  <si>
    <t>SSW4</t>
  </si>
  <si>
    <t>SE2</t>
  </si>
  <si>
    <t>Blustery with showers, but a mild start to the day. Turning chillier later on.</t>
  </si>
  <si>
    <t>SW5</t>
  </si>
  <si>
    <t>SW4</t>
  </si>
  <si>
    <t>W6</t>
  </si>
  <si>
    <t>Blustery and windy with wet weather this morning, clearing to showers. High gusts!</t>
  </si>
  <si>
    <t>Cloudy and windy, but not as windy as yesterday. Some showers. Heavy rain overnight.</t>
  </si>
  <si>
    <t>Early rain clearing, then brighter. Very windy today with some damaging gusts.</t>
  </si>
  <si>
    <t>Bright and breezy with some sunshine. Rain moving in overnight with winds increasing.</t>
  </si>
  <si>
    <t>SW2</t>
  </si>
  <si>
    <t>W4</t>
  </si>
  <si>
    <t>Cold start and less windy. Some sunshine but generally dry. Showers later.</t>
  </si>
  <si>
    <t>WNW2</t>
  </si>
  <si>
    <t>SW3</t>
  </si>
  <si>
    <t>Cloudy after a sunny start, but much lighter winds. Temperatures on the mild siad again.</t>
  </si>
  <si>
    <t>Winds calming down, but still windy at first. Mostly cloudy through the day but mild.</t>
  </si>
  <si>
    <t>Cloudu spells, but also some sunshine. Feeling very mild for the time of year,</t>
  </si>
  <si>
    <t>Cloudy and mild with a few spots of light drizzly rain for a time around the middle of day.</t>
  </si>
  <si>
    <t>Cloudy start, then sunny for a time. More cloud later. Vry mild indeed once again.</t>
  </si>
  <si>
    <t>WSW6</t>
  </si>
  <si>
    <t>tr</t>
  </si>
  <si>
    <t>Cloudy and windy start, brighter and sunnier later. Turning gradually colder by afternoon.</t>
  </si>
  <si>
    <t>Calm</t>
  </si>
  <si>
    <t>Much colder afetr a slight frost in the morning. Sunny or bright spells developing.</t>
  </si>
  <si>
    <t>Hard frost first thing, the coldest of the winter so far. Sunny and crisp all day.</t>
  </si>
  <si>
    <t>Further frost, followed by bright spells or sunshine. Temperatures staying cold.</t>
  </si>
  <si>
    <t>Another sharp frost with temperatures struggling again. Frost again by dark.</t>
  </si>
  <si>
    <t>A hard frost first thing, then more cloud. Temperatures remaining very cold.</t>
  </si>
  <si>
    <t>S3</t>
  </si>
  <si>
    <t>Cloudier and much milder with some rain or drizzle at times. Clearer later.</t>
  </si>
  <si>
    <t>Brighter but fresher with some sunny spells through the day. One or two showers also.</t>
  </si>
  <si>
    <t>W5</t>
  </si>
  <si>
    <t>W</t>
  </si>
  <si>
    <t>Cloudy and wet at times with some spells of rain, especially morning/early afternoon.</t>
  </si>
  <si>
    <t>Cloudy and windy with an occasional shower. Winds gusting further by afternoon.</t>
  </si>
  <si>
    <t>WNW3</t>
  </si>
  <si>
    <t>Windy again, with some strong gusts. Mild at first, colder later, but generally dry.</t>
  </si>
  <si>
    <t>Bright spells and chillier than recent days. Breezy but less windy.</t>
  </si>
  <si>
    <t>SSE3</t>
  </si>
  <si>
    <t>Cloudy and mild with drizzly rain from time to time. Windy, especially later on.</t>
  </si>
  <si>
    <t>We start with some heavy rain. Drier later, but cloudy and much milder too.</t>
  </si>
  <si>
    <t>S4</t>
  </si>
  <si>
    <t>N2</t>
  </si>
  <si>
    <t>Breezy and cooler with temperatures nearer normal. A few very light showers.</t>
  </si>
  <si>
    <t>Bright with good spells of sunshine after a touch of frost. Feeling chilly but lighter winds.</t>
  </si>
  <si>
    <t>Frosty start, then misty with a lot of low cloud through the day. No brightness so cold!</t>
  </si>
  <si>
    <t>NE3</t>
  </si>
  <si>
    <t xml:space="preserve">Cloudy, raw and cold with no brightness. A few light snow flurries from time to time. </t>
  </si>
  <si>
    <t>Cold and bright with some sunshine at times, after a frosty start. Some cloud too.</t>
  </si>
  <si>
    <t>Early ground frost, then some bright intervals. Showery rain for a time by evening. Sleety.</t>
  </si>
  <si>
    <t>NOTES:</t>
  </si>
  <si>
    <t>This was a mild January, with temperatures over 1C above usual. Overall the mean of 5.1C was the warmest for the month since 2008 (6.3C).</t>
  </si>
  <si>
    <t>It was also snow free, though there were some frosty nights, with -6.5C recorded first thing on 14th. This was still higher than in recent years.</t>
  </si>
  <si>
    <t>Rainfall was fractionally below usual, but was much wetter than recent Januaries. It was the wettest since 2008, though that year the total</t>
  </si>
  <si>
    <t>reached 101.7mm! There were some strong winds at times, expecially in the first half of the month. The gust of 51mph on 5th was the highest</t>
  </si>
  <si>
    <t>in January since 2007 (62mph).</t>
  </si>
  <si>
    <t>January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</si>
</sst>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10.5</c:v>
                </c:pt>
                <c:pt idx="1">
                  <c:v>11.5</c:v>
                </c:pt>
                <c:pt idx="2">
                  <c:v>9.6</c:v>
                </c:pt>
                <c:pt idx="3">
                  <c:v>10.1</c:v>
                </c:pt>
                <c:pt idx="4">
                  <c:v>8</c:v>
                </c:pt>
                <c:pt idx="5">
                  <c:v>10.1</c:v>
                </c:pt>
                <c:pt idx="6">
                  <c:v>9.3</c:v>
                </c:pt>
                <c:pt idx="7">
                  <c:v>10</c:v>
                </c:pt>
                <c:pt idx="8">
                  <c:v>10.7</c:v>
                </c:pt>
                <c:pt idx="9">
                  <c:v>11.4</c:v>
                </c:pt>
                <c:pt idx="10">
                  <c:v>12.2</c:v>
                </c:pt>
                <c:pt idx="11">
                  <c:v>10.6</c:v>
                </c:pt>
                <c:pt idx="12">
                  <c:v>5.9</c:v>
                </c:pt>
                <c:pt idx="13">
                  <c:v>4.3</c:v>
                </c:pt>
                <c:pt idx="14">
                  <c:v>5.2</c:v>
                </c:pt>
                <c:pt idx="15">
                  <c:v>4.3</c:v>
                </c:pt>
                <c:pt idx="16">
                  <c:v>7.3</c:v>
                </c:pt>
                <c:pt idx="17">
                  <c:v>10.9</c:v>
                </c:pt>
                <c:pt idx="18">
                  <c:v>9</c:v>
                </c:pt>
                <c:pt idx="19">
                  <c:v>11.1</c:v>
                </c:pt>
                <c:pt idx="20">
                  <c:v>10.4</c:v>
                </c:pt>
                <c:pt idx="21">
                  <c:v>10.3</c:v>
                </c:pt>
                <c:pt idx="22">
                  <c:v>8.4</c:v>
                </c:pt>
                <c:pt idx="23">
                  <c:v>9.7</c:v>
                </c:pt>
                <c:pt idx="24">
                  <c:v>10</c:v>
                </c:pt>
                <c:pt idx="25">
                  <c:v>6.8</c:v>
                </c:pt>
                <c:pt idx="26">
                  <c:v>8.2</c:v>
                </c:pt>
                <c:pt idx="27">
                  <c:v>6.4</c:v>
                </c:pt>
                <c:pt idx="28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8.2</c:v>
                </c:pt>
                <c:pt idx="1">
                  <c:v>2.1</c:v>
                </c:pt>
                <c:pt idx="2">
                  <c:v>2.4</c:v>
                </c:pt>
                <c:pt idx="3">
                  <c:v>4.1</c:v>
                </c:pt>
                <c:pt idx="4">
                  <c:v>5.6</c:v>
                </c:pt>
                <c:pt idx="5">
                  <c:v>1.5</c:v>
                </c:pt>
                <c:pt idx="6">
                  <c:v>3</c:v>
                </c:pt>
                <c:pt idx="7">
                  <c:v>7.3</c:v>
                </c:pt>
                <c:pt idx="8">
                  <c:v>7.3</c:v>
                </c:pt>
                <c:pt idx="9">
                  <c:v>2</c:v>
                </c:pt>
                <c:pt idx="10">
                  <c:v>7.5</c:v>
                </c:pt>
                <c:pt idx="11">
                  <c:v>8.5</c:v>
                </c:pt>
                <c:pt idx="12">
                  <c:v>-1.2</c:v>
                </c:pt>
                <c:pt idx="13">
                  <c:v>-6.5</c:v>
                </c:pt>
                <c:pt idx="14">
                  <c:v>-5.6</c:v>
                </c:pt>
                <c:pt idx="15">
                  <c:v>-6</c:v>
                </c:pt>
                <c:pt idx="16">
                  <c:v>-5.8</c:v>
                </c:pt>
                <c:pt idx="17">
                  <c:v>-4.9</c:v>
                </c:pt>
                <c:pt idx="18">
                  <c:v>3.6</c:v>
                </c:pt>
                <c:pt idx="19">
                  <c:v>3.6</c:v>
                </c:pt>
                <c:pt idx="20">
                  <c:v>6.7</c:v>
                </c:pt>
                <c:pt idx="21">
                  <c:v>4.6</c:v>
                </c:pt>
                <c:pt idx="22">
                  <c:v>3.5</c:v>
                </c:pt>
                <c:pt idx="23">
                  <c:v>-0.3</c:v>
                </c:pt>
                <c:pt idx="24">
                  <c:v>3</c:v>
                </c:pt>
                <c:pt idx="25">
                  <c:v>4.2</c:v>
                </c:pt>
                <c:pt idx="26">
                  <c:v>1.5</c:v>
                </c:pt>
                <c:pt idx="27">
                  <c:v>0.1</c:v>
                </c:pt>
                <c:pt idx="28">
                  <c:v>-1.9</c:v>
                </c:pt>
              </c:numCache>
            </c:numRef>
          </c:val>
          <c:smooth val="0"/>
        </c:ser>
        <c:marker val="1"/>
        <c:axId val="30037786"/>
        <c:axId val="1904619"/>
      </c:lineChart>
      <c:catAx>
        <c:axId val="3003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4619"/>
        <c:crosses val="autoZero"/>
        <c:auto val="1"/>
        <c:lblOffset val="100"/>
        <c:noMultiLvlLbl val="0"/>
      </c:catAx>
      <c:valAx>
        <c:axId val="1904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00377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3.1</c:v>
                </c:pt>
                <c:pt idx="1">
                  <c:v>5.4</c:v>
                </c:pt>
                <c:pt idx="2">
                  <c:v>0.9</c:v>
                </c:pt>
                <c:pt idx="3">
                  <c:v>16</c:v>
                </c:pt>
                <c:pt idx="4">
                  <c:v>1.1</c:v>
                </c:pt>
                <c:pt idx="5">
                  <c:v>0.7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1.7</c:v>
                </c:pt>
                <c:pt idx="17">
                  <c:v>1.7</c:v>
                </c:pt>
                <c:pt idx="18">
                  <c:v>3.1</c:v>
                </c:pt>
                <c:pt idx="19">
                  <c:v>5.9</c:v>
                </c:pt>
                <c:pt idx="20">
                  <c:v>1</c:v>
                </c:pt>
                <c:pt idx="21">
                  <c:v>0</c:v>
                </c:pt>
                <c:pt idx="22">
                  <c:v>4.4</c:v>
                </c:pt>
                <c:pt idx="23">
                  <c:v>2.8</c:v>
                </c:pt>
                <c:pt idx="24">
                  <c:v>3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</c:numCache>
            </c:numRef>
          </c:val>
        </c:ser>
        <c:axId val="17141572"/>
        <c:axId val="20056421"/>
      </c:barChart>
      <c:catAx>
        <c:axId val="1714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56421"/>
        <c:crosses val="autoZero"/>
        <c:auto val="1"/>
        <c:lblOffset val="100"/>
        <c:noMultiLvlLbl val="0"/>
      </c:catAx>
      <c:valAx>
        <c:axId val="20056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7141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0</c:v>
                </c:pt>
                <c:pt idx="1">
                  <c:v>3.5</c:v>
                </c:pt>
                <c:pt idx="2">
                  <c:v>0.7</c:v>
                </c:pt>
                <c:pt idx="3">
                  <c:v>0</c:v>
                </c:pt>
                <c:pt idx="4">
                  <c:v>1.4</c:v>
                </c:pt>
                <c:pt idx="5">
                  <c:v>1.6</c:v>
                </c:pt>
                <c:pt idx="6">
                  <c:v>0.2</c:v>
                </c:pt>
                <c:pt idx="7">
                  <c:v>0.7</c:v>
                </c:pt>
                <c:pt idx="8">
                  <c:v>0</c:v>
                </c:pt>
                <c:pt idx="9">
                  <c:v>2.5</c:v>
                </c:pt>
                <c:pt idx="10">
                  <c:v>0.7</c:v>
                </c:pt>
                <c:pt idx="11">
                  <c:v>2.1</c:v>
                </c:pt>
                <c:pt idx="12">
                  <c:v>3.7</c:v>
                </c:pt>
                <c:pt idx="13">
                  <c:v>5.8</c:v>
                </c:pt>
                <c:pt idx="14">
                  <c:v>4.6</c:v>
                </c:pt>
                <c:pt idx="15">
                  <c:v>5</c:v>
                </c:pt>
                <c:pt idx="16">
                  <c:v>0.6</c:v>
                </c:pt>
                <c:pt idx="17">
                  <c:v>0</c:v>
                </c:pt>
                <c:pt idx="18">
                  <c:v>2.7</c:v>
                </c:pt>
                <c:pt idx="19">
                  <c:v>0</c:v>
                </c:pt>
                <c:pt idx="20">
                  <c:v>1.3</c:v>
                </c:pt>
                <c:pt idx="21">
                  <c:v>2.9</c:v>
                </c:pt>
                <c:pt idx="22">
                  <c:v>2.7</c:v>
                </c:pt>
                <c:pt idx="23">
                  <c:v>0</c:v>
                </c:pt>
                <c:pt idx="24">
                  <c:v>0.1</c:v>
                </c:pt>
                <c:pt idx="25">
                  <c:v>2.4</c:v>
                </c:pt>
                <c:pt idx="26">
                  <c:v>4.2</c:v>
                </c:pt>
                <c:pt idx="27">
                  <c:v>3.9</c:v>
                </c:pt>
              </c:numCache>
            </c:numRef>
          </c:val>
        </c:ser>
        <c:axId val="46290062"/>
        <c:axId val="13957375"/>
      </c:barChart>
      <c:catAx>
        <c:axId val="46290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57375"/>
        <c:crosses val="autoZero"/>
        <c:auto val="1"/>
        <c:lblOffset val="100"/>
        <c:noMultiLvlLbl val="0"/>
      </c:catAx>
      <c:valAx>
        <c:axId val="13957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62900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5.1</c:v>
                </c:pt>
                <c:pt idx="1">
                  <c:v>-1</c:v>
                </c:pt>
                <c:pt idx="2">
                  <c:v>0.1</c:v>
                </c:pt>
                <c:pt idx="3">
                  <c:v>1.2</c:v>
                </c:pt>
                <c:pt idx="4">
                  <c:v>4</c:v>
                </c:pt>
                <c:pt idx="5">
                  <c:v>-2.6</c:v>
                </c:pt>
                <c:pt idx="6">
                  <c:v>0.1</c:v>
                </c:pt>
                <c:pt idx="7">
                  <c:v>4</c:v>
                </c:pt>
                <c:pt idx="8">
                  <c:v>4</c:v>
                </c:pt>
                <c:pt idx="9">
                  <c:v>-1.9</c:v>
                </c:pt>
                <c:pt idx="10">
                  <c:v>4.8</c:v>
                </c:pt>
                <c:pt idx="11">
                  <c:v>6.1</c:v>
                </c:pt>
                <c:pt idx="12">
                  <c:v>-4.1</c:v>
                </c:pt>
                <c:pt idx="13">
                  <c:v>-7.1</c:v>
                </c:pt>
                <c:pt idx="14">
                  <c:v>-7.4</c:v>
                </c:pt>
                <c:pt idx="15">
                  <c:v>-10</c:v>
                </c:pt>
                <c:pt idx="16">
                  <c:v>-9.5</c:v>
                </c:pt>
                <c:pt idx="17">
                  <c:v>-5</c:v>
                </c:pt>
                <c:pt idx="18">
                  <c:v>-1</c:v>
                </c:pt>
                <c:pt idx="19">
                  <c:v>0.1</c:v>
                </c:pt>
                <c:pt idx="20">
                  <c:v>4.9</c:v>
                </c:pt>
                <c:pt idx="21">
                  <c:v>1.3</c:v>
                </c:pt>
                <c:pt idx="22">
                  <c:v>0.3</c:v>
                </c:pt>
                <c:pt idx="23">
                  <c:v>-4.9</c:v>
                </c:pt>
                <c:pt idx="24">
                  <c:v>2.9</c:v>
                </c:pt>
                <c:pt idx="25">
                  <c:v>1.1</c:v>
                </c:pt>
                <c:pt idx="26">
                  <c:v>-1.8</c:v>
                </c:pt>
                <c:pt idx="27">
                  <c:v>-3.4</c:v>
                </c:pt>
                <c:pt idx="28">
                  <c:v>-4.6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58507512"/>
        <c:axId val="56805561"/>
      </c:lineChart>
      <c:catAx>
        <c:axId val="5850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05561"/>
        <c:crosses val="autoZero"/>
        <c:auto val="1"/>
        <c:lblOffset val="100"/>
        <c:noMultiLvlLbl val="0"/>
      </c:catAx>
      <c:valAx>
        <c:axId val="5680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8507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8</c:v>
                </c:pt>
                <c:pt idx="1">
                  <c:v>3</c:v>
                </c:pt>
                <c:pt idx="2">
                  <c:v>10.5</c:v>
                </c:pt>
                <c:pt idx="3">
                  <c:v>5</c:v>
                </c:pt>
                <c:pt idx="4">
                  <c:v>6</c:v>
                </c:pt>
                <c:pt idx="5">
                  <c:v>3.5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8</c:v>
                </c:pt>
                <c:pt idx="10">
                  <c:v>9</c:v>
                </c:pt>
                <c:pt idx="11">
                  <c:v>11</c:v>
                </c:pt>
                <c:pt idx="12">
                  <c:v>2</c:v>
                </c:pt>
                <c:pt idx="13">
                  <c:v>-0.5</c:v>
                </c:pt>
                <c:pt idx="14">
                  <c:v>-1</c:v>
                </c:pt>
                <c:pt idx="15">
                  <c:v>-1</c:v>
                </c:pt>
                <c:pt idx="16">
                  <c:v>-1.5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9</c:v>
                </c:pt>
                <c:pt idx="21">
                  <c:v>9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5</c:v>
                </c:pt>
                <c:pt idx="26">
                  <c:v>6</c:v>
                </c:pt>
                <c:pt idx="27">
                  <c:v>1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41488002"/>
        <c:axId val="37847699"/>
      </c:lineChart>
      <c:catAx>
        <c:axId val="4148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47699"/>
        <c:crosses val="autoZero"/>
        <c:auto val="1"/>
        <c:lblOffset val="100"/>
        <c:noMultiLvlLbl val="0"/>
      </c:catAx>
      <c:valAx>
        <c:axId val="37847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1488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8.9</c:v>
                </c:pt>
                <c:pt idx="1">
                  <c:v>9</c:v>
                </c:pt>
                <c:pt idx="2">
                  <c:v>9</c:v>
                </c:pt>
                <c:pt idx="3">
                  <c:v>8.9</c:v>
                </c:pt>
                <c:pt idx="4">
                  <c:v>8.9</c:v>
                </c:pt>
                <c:pt idx="5">
                  <c:v>8.7</c:v>
                </c:pt>
                <c:pt idx="6">
                  <c:v>8.6</c:v>
                </c:pt>
                <c:pt idx="7">
                  <c:v>8.7</c:v>
                </c:pt>
                <c:pt idx="8">
                  <c:v>8.7</c:v>
                </c:pt>
                <c:pt idx="9">
                  <c:v>8.6</c:v>
                </c:pt>
                <c:pt idx="10">
                  <c:v>8.6</c:v>
                </c:pt>
                <c:pt idx="11">
                  <c:v>8.9</c:v>
                </c:pt>
                <c:pt idx="12">
                  <c:v>8.9</c:v>
                </c:pt>
                <c:pt idx="13">
                  <c:v>8.9</c:v>
                </c:pt>
                <c:pt idx="14">
                  <c:v>8.5</c:v>
                </c:pt>
                <c:pt idx="15">
                  <c:v>8.1</c:v>
                </c:pt>
                <c:pt idx="16">
                  <c:v>7.9</c:v>
                </c:pt>
                <c:pt idx="17">
                  <c:v>7.5</c:v>
                </c:pt>
                <c:pt idx="18">
                  <c:v>7.3</c:v>
                </c:pt>
                <c:pt idx="19">
                  <c:v>7.3</c:v>
                </c:pt>
                <c:pt idx="20">
                  <c:v>7.4</c:v>
                </c:pt>
                <c:pt idx="21">
                  <c:v>7.6</c:v>
                </c:pt>
                <c:pt idx="22">
                  <c:v>7.7</c:v>
                </c:pt>
                <c:pt idx="23">
                  <c:v>7.7</c:v>
                </c:pt>
                <c:pt idx="24">
                  <c:v>7.7</c:v>
                </c:pt>
                <c:pt idx="25">
                  <c:v>7.7</c:v>
                </c:pt>
                <c:pt idx="26">
                  <c:v>7.9</c:v>
                </c:pt>
                <c:pt idx="27">
                  <c:v>7.9</c:v>
                </c:pt>
                <c:pt idx="28">
                  <c:v>7.7</c:v>
                </c:pt>
              </c:numCache>
            </c:numRef>
          </c:val>
          <c:smooth val="0"/>
        </c:ser>
        <c:marker val="1"/>
        <c:axId val="5084972"/>
        <c:axId val="45764749"/>
      </c:lineChart>
      <c:catAx>
        <c:axId val="5084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64749"/>
        <c:crosses val="autoZero"/>
        <c:auto val="1"/>
        <c:lblOffset val="100"/>
        <c:noMultiLvlLbl val="0"/>
      </c:catAx>
      <c:valAx>
        <c:axId val="45764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0849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1001.7608638455255</c:v>
                </c:pt>
                <c:pt idx="1">
                  <c:v>1005.3280872387612</c:v>
                </c:pt>
                <c:pt idx="2">
                  <c:v>1001.1613540792871</c:v>
                </c:pt>
                <c:pt idx="3">
                  <c:v>1016.9659716966718</c:v>
                </c:pt>
                <c:pt idx="4">
                  <c:v>998.8331266185062</c:v>
                </c:pt>
                <c:pt idx="5">
                  <c:v>1025.5162713206653</c:v>
                </c:pt>
                <c:pt idx="6">
                  <c:v>1021.9156176555696</c:v>
                </c:pt>
                <c:pt idx="7">
                  <c:v>1027.2707222369168</c:v>
                </c:pt>
                <c:pt idx="8">
                  <c:v>1026.9035478107332</c:v>
                </c:pt>
                <c:pt idx="9">
                  <c:v>1031.3905552833144</c:v>
                </c:pt>
                <c:pt idx="10">
                  <c:v>1031.6709637211736</c:v>
                </c:pt>
                <c:pt idx="11">
                  <c:v>1022.7018364668066</c:v>
                </c:pt>
                <c:pt idx="12">
                  <c:v>1034.3669200105157</c:v>
                </c:pt>
                <c:pt idx="13">
                  <c:v>1031.7261490855064</c:v>
                </c:pt>
                <c:pt idx="14">
                  <c:v>1026.2734376076676</c:v>
                </c:pt>
                <c:pt idx="15">
                  <c:v>1026.5705510448088</c:v>
                </c:pt>
                <c:pt idx="16">
                  <c:v>1027.754526744228</c:v>
                </c:pt>
                <c:pt idx="17">
                  <c:v>1027.2707222369168</c:v>
                </c:pt>
                <c:pt idx="18">
                  <c:v>1017.5265134090397</c:v>
                </c:pt>
                <c:pt idx="19">
                  <c:v>1017.8966221364419</c:v>
                </c:pt>
                <c:pt idx="20">
                  <c:v>1008.9839665250239</c:v>
                </c:pt>
                <c:pt idx="21">
                  <c:v>1017.4138338240718</c:v>
                </c:pt>
                <c:pt idx="22">
                  <c:v>1018.1441944228981</c:v>
                </c:pt>
                <c:pt idx="23">
                  <c:v>1027.7238742160855</c:v>
                </c:pt>
                <c:pt idx="24">
                  <c:v>1014.5098441393886</c:v>
                </c:pt>
                <c:pt idx="25">
                  <c:v>1004.6416689820386</c:v>
                </c:pt>
                <c:pt idx="26">
                  <c:v>1017.6727899916071</c:v>
                </c:pt>
                <c:pt idx="27">
                  <c:v>1031.8888624931428</c:v>
                </c:pt>
                <c:pt idx="28">
                  <c:v>1032.438470506998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9229558"/>
        <c:axId val="15957159"/>
      </c:lineChart>
      <c:catAx>
        <c:axId val="922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57159"/>
        <c:crosses val="autoZero"/>
        <c:auto val="1"/>
        <c:lblOffset val="100"/>
        <c:noMultiLvlLbl val="0"/>
      </c:catAx>
      <c:valAx>
        <c:axId val="15957159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922955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6.439169656136074</c:v>
                </c:pt>
                <c:pt idx="1">
                  <c:v>0.5275210544641015</c:v>
                </c:pt>
                <c:pt idx="2">
                  <c:v>9.623223566268635</c:v>
                </c:pt>
                <c:pt idx="3">
                  <c:v>3.1390515288939813</c:v>
                </c:pt>
                <c:pt idx="4">
                  <c:v>3.9136822610988453</c:v>
                </c:pt>
                <c:pt idx="5">
                  <c:v>2.2387743455779137</c:v>
                </c:pt>
                <c:pt idx="6">
                  <c:v>2.7612455426352556</c:v>
                </c:pt>
                <c:pt idx="7">
                  <c:v>3.8070665127696914</c:v>
                </c:pt>
                <c:pt idx="8">
                  <c:v>6.6423935502393</c:v>
                </c:pt>
                <c:pt idx="9">
                  <c:v>5.919136550773185</c:v>
                </c:pt>
                <c:pt idx="10">
                  <c:v>7.6590558417707735</c:v>
                </c:pt>
                <c:pt idx="11">
                  <c:v>8.994499914564217</c:v>
                </c:pt>
                <c:pt idx="12">
                  <c:v>-1.5544887988482818</c:v>
                </c:pt>
                <c:pt idx="13">
                  <c:v>-6.6364501945570575</c:v>
                </c:pt>
                <c:pt idx="14">
                  <c:v>-3.60383089557821</c:v>
                </c:pt>
                <c:pt idx="15">
                  <c:v>-5.938122925521287</c:v>
                </c:pt>
                <c:pt idx="16">
                  <c:v>-5.227032512593279</c:v>
                </c:pt>
                <c:pt idx="17">
                  <c:v>7.084755602763467</c:v>
                </c:pt>
                <c:pt idx="18">
                  <c:v>4.879175302008659</c:v>
                </c:pt>
                <c:pt idx="19">
                  <c:v>6.258597363476819</c:v>
                </c:pt>
                <c:pt idx="20">
                  <c:v>8.151294558461657</c:v>
                </c:pt>
                <c:pt idx="21">
                  <c:v>4.00363494074847</c:v>
                </c:pt>
                <c:pt idx="22">
                  <c:v>3.340536127625795</c:v>
                </c:pt>
                <c:pt idx="23">
                  <c:v>3.153388952364575</c:v>
                </c:pt>
                <c:pt idx="24">
                  <c:v>7.029772932729925</c:v>
                </c:pt>
                <c:pt idx="25">
                  <c:v>3.7806194172257355</c:v>
                </c:pt>
                <c:pt idx="26">
                  <c:v>1.208191049587423</c:v>
                </c:pt>
                <c:pt idx="27">
                  <c:v>0.021362267383496347</c:v>
                </c:pt>
                <c:pt idx="28">
                  <c:v>-1.0727984354666074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9396704"/>
        <c:axId val="17461473"/>
      </c:lineChart>
      <c:catAx>
        <c:axId val="939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61473"/>
        <c:crosses val="autoZero"/>
        <c:auto val="1"/>
        <c:lblOffset val="100"/>
        <c:noMultiLvlLbl val="0"/>
      </c:catAx>
      <c:valAx>
        <c:axId val="17461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93967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eeb4f7c-6b6e-45d2-84d7-4abab7c73509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6f0d8c7-f205-4d6f-bb74-aeeade1c5511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6e825cb-6714-4fb9-af51-edd183047d7c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0.51175</cdr:y>
    </cdr:from>
    <cdr:to>
      <cdr:x>0.5205</cdr:x>
      <cdr:y>0.551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5282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087d470-fd67-4f9e-89af-50463750f941}" type="TxLink">
            <a:rPr lang="en-US" cap="none" sz="1000" b="0" i="0" u="none" baseline="0">
              <a:latin typeface="Arial"/>
              <a:ea typeface="Arial"/>
              <a:cs typeface="Arial"/>
            </a:rPr>
            <a:t>0.0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c058e24-8463-49a3-8025-ad5c298049d6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0.024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cbb3729-f803-4290-bec3-d5ee5afe050e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0.026</cdr:y>
    </cdr:from>
    <cdr:to>
      <cdr:x>0.91375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7b3a351-1694-46a2-a8cf-2fdd68f19b8e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0.02825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842a54e-1887-42b3-ac81-da5ac1bdfa1e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7cfa163-c661-4b51-afad-2abfb130c79e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2" sqref="R2"/>
      <selection pane="bottomLeft" activeCell="Q13" sqref="Q13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104</v>
      </c>
      <c r="R4" s="60">
        <v>2012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8.6</v>
      </c>
      <c r="C9" s="65">
        <v>7.6</v>
      </c>
      <c r="D9" s="65">
        <v>10.5</v>
      </c>
      <c r="E9" s="65">
        <v>8.2</v>
      </c>
      <c r="F9" s="66">
        <f aca="true" t="shared" si="0" ref="F9:F39">AVERAGE(D9:E9)</f>
        <v>9.35</v>
      </c>
      <c r="G9" s="67">
        <f>100*(AJ9/AH9)</f>
        <v>86.26918387600261</v>
      </c>
      <c r="H9" s="67">
        <f aca="true" t="shared" si="1" ref="H9:H39">AK9</f>
        <v>6.439169656136074</v>
      </c>
      <c r="I9" s="68">
        <v>5.1</v>
      </c>
      <c r="J9" s="66"/>
      <c r="K9" s="68"/>
      <c r="L9" s="65">
        <v>8</v>
      </c>
      <c r="M9" s="65"/>
      <c r="N9" s="65">
        <v>8.5</v>
      </c>
      <c r="O9" s="66">
        <v>8.9</v>
      </c>
      <c r="P9" s="69" t="s">
        <v>106</v>
      </c>
      <c r="Q9" s="70">
        <v>27</v>
      </c>
      <c r="R9" s="67">
        <v>0</v>
      </c>
      <c r="S9" s="67">
        <v>19</v>
      </c>
      <c r="T9" s="67">
        <v>3.1</v>
      </c>
      <c r="U9" s="67"/>
      <c r="V9" s="71">
        <v>4</v>
      </c>
      <c r="W9" s="64">
        <v>991.5</v>
      </c>
      <c r="X9" s="121">
        <f aca="true" t="shared" si="2" ref="X9:X39">W9+AU17</f>
        <v>1001.7608638455255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3">IF((MAX($T$9:$T$39)=$T9),A9,0)</f>
        <v>0</v>
      </c>
      <c r="AF9">
        <f aca="true" t="shared" si="4" ref="AF9:AF39">IF((MAX($R$9:$R$39)=$R9),A9,0)</f>
        <v>0</v>
      </c>
      <c r="AH9">
        <f>6.107*EXP(17.38*(B9/(239+B9)))</f>
        <v>11.16856191408211</v>
      </c>
      <c r="AI9">
        <f aca="true" t="shared" si="5" ref="AI9:AI39">IF(W9&gt;=0,6.107*EXP(17.38*(C9/(239+C9))),6.107*EXP(22.44*(C9/(272.4+C9))))</f>
        <v>10.434027213964692</v>
      </c>
      <c r="AJ9">
        <f aca="true" t="shared" si="6" ref="AJ9:AJ39">IF(C9&gt;=0,AI9-(0.000799*1000*(B9-C9)),AI9-(0.00072*1000*(B9-C9)))</f>
        <v>9.635027213964692</v>
      </c>
      <c r="AK9">
        <f>239*LN(AJ9/6.107)/(17.38-LN(AJ9/6.107))</f>
        <v>6.439169656136074</v>
      </c>
      <c r="AM9">
        <f>COUNTIF(V9:V39,"&lt;1")</f>
        <v>6</v>
      </c>
      <c r="AN9">
        <f>COUNTIF(E9:E39,"&lt;0")</f>
        <v>10</v>
      </c>
      <c r="AO9">
        <f>COUNTIF(I9:I39,"&lt;0")</f>
        <v>16</v>
      </c>
      <c r="AP9">
        <f>COUNTIF(Q9:Q39,"&gt;=39")</f>
        <v>6</v>
      </c>
    </row>
    <row r="10" spans="1:37" ht="12.75">
      <c r="A10" s="72">
        <v>2</v>
      </c>
      <c r="B10" s="73">
        <v>2.4</v>
      </c>
      <c r="C10" s="74">
        <v>1.7</v>
      </c>
      <c r="D10" s="74">
        <v>11.5</v>
      </c>
      <c r="E10" s="74">
        <v>2.1</v>
      </c>
      <c r="F10" s="75">
        <f t="shared" si="0"/>
        <v>6.8</v>
      </c>
      <c r="G10" s="67">
        <f aca="true" t="shared" si="7" ref="G10:G39">100*(AJ10/AH10)</f>
        <v>87.41394378315559</v>
      </c>
      <c r="H10" s="76">
        <f t="shared" si="1"/>
        <v>0.5275210544641015</v>
      </c>
      <c r="I10" s="77">
        <v>-1</v>
      </c>
      <c r="J10" s="75"/>
      <c r="K10" s="77"/>
      <c r="L10" s="74">
        <v>3</v>
      </c>
      <c r="M10" s="74"/>
      <c r="N10" s="74">
        <v>8.4</v>
      </c>
      <c r="O10" s="75">
        <v>9</v>
      </c>
      <c r="P10" s="78" t="s">
        <v>105</v>
      </c>
      <c r="Q10" s="79">
        <v>31</v>
      </c>
      <c r="R10" s="76">
        <v>3.5</v>
      </c>
      <c r="S10" s="76">
        <v>27</v>
      </c>
      <c r="T10" s="76">
        <v>5.4</v>
      </c>
      <c r="U10" s="76"/>
      <c r="V10" s="80">
        <v>0</v>
      </c>
      <c r="W10" s="73">
        <v>994.8</v>
      </c>
      <c r="X10" s="121">
        <f t="shared" si="2"/>
        <v>1005.3280872387612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7.258895633275086</v>
      </c>
      <c r="AI10">
        <f t="shared" si="5"/>
        <v>6.90458694814902</v>
      </c>
      <c r="AJ10">
        <f t="shared" si="6"/>
        <v>6.3452869481490195</v>
      </c>
      <c r="AK10">
        <f aca="true" t="shared" si="12" ref="AK10:AK39">239*LN(AJ10/6.107)/(17.38-LN(AJ10/6.107))</f>
        <v>0.5275210544641015</v>
      </c>
    </row>
    <row r="11" spans="1:37" ht="12.75">
      <c r="A11" s="63">
        <v>3</v>
      </c>
      <c r="B11" s="64">
        <v>11.2</v>
      </c>
      <c r="C11" s="65">
        <v>10.4</v>
      </c>
      <c r="D11" s="65">
        <v>9.6</v>
      </c>
      <c r="E11" s="65">
        <v>2.4</v>
      </c>
      <c r="F11" s="66">
        <f t="shared" si="0"/>
        <v>6</v>
      </c>
      <c r="G11" s="67">
        <f t="shared" si="7"/>
        <v>90.00631020564555</v>
      </c>
      <c r="H11" s="67">
        <f t="shared" si="1"/>
        <v>9.623223566268635</v>
      </c>
      <c r="I11" s="68">
        <v>0.1</v>
      </c>
      <c r="J11" s="66"/>
      <c r="K11" s="68"/>
      <c r="L11" s="65">
        <v>10.5</v>
      </c>
      <c r="M11" s="65"/>
      <c r="N11" s="65">
        <v>8.4</v>
      </c>
      <c r="O11" s="66">
        <v>9</v>
      </c>
      <c r="P11" s="69" t="s">
        <v>108</v>
      </c>
      <c r="Q11" s="70">
        <v>51</v>
      </c>
      <c r="R11" s="67">
        <v>0.7</v>
      </c>
      <c r="S11" s="67">
        <v>36.8</v>
      </c>
      <c r="T11" s="67">
        <v>0.9</v>
      </c>
      <c r="U11" s="67"/>
      <c r="V11" s="71">
        <v>8</v>
      </c>
      <c r="W11" s="64">
        <v>991</v>
      </c>
      <c r="X11" s="121">
        <f t="shared" si="2"/>
        <v>1001.1613540792871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13.295654505920231</v>
      </c>
      <c r="AI11">
        <f t="shared" si="5"/>
        <v>12.606128038469452</v>
      </c>
      <c r="AJ11">
        <f t="shared" si="6"/>
        <v>11.966928038469453</v>
      </c>
      <c r="AK11">
        <f t="shared" si="12"/>
        <v>9.623223566268635</v>
      </c>
    </row>
    <row r="12" spans="1:37" ht="12.75">
      <c r="A12" s="72">
        <v>4</v>
      </c>
      <c r="B12" s="73">
        <v>4.6</v>
      </c>
      <c r="C12" s="74">
        <v>4</v>
      </c>
      <c r="D12" s="74">
        <v>10.1</v>
      </c>
      <c r="E12" s="74">
        <v>4.1</v>
      </c>
      <c r="F12" s="75">
        <f t="shared" si="0"/>
        <v>7.1</v>
      </c>
      <c r="G12" s="67">
        <f t="shared" si="7"/>
        <v>90.22332058524619</v>
      </c>
      <c r="H12" s="76">
        <f t="shared" si="1"/>
        <v>3.1390515288939813</v>
      </c>
      <c r="I12" s="77">
        <v>1.2</v>
      </c>
      <c r="J12" s="75"/>
      <c r="K12" s="77"/>
      <c r="L12" s="74">
        <v>5</v>
      </c>
      <c r="M12" s="74"/>
      <c r="N12" s="74">
        <v>7.7</v>
      </c>
      <c r="O12" s="75">
        <v>8.9</v>
      </c>
      <c r="P12" s="78" t="s">
        <v>109</v>
      </c>
      <c r="Q12" s="79">
        <v>44</v>
      </c>
      <c r="R12" s="76">
        <v>0</v>
      </c>
      <c r="S12" s="76">
        <v>20</v>
      </c>
      <c r="T12" s="76">
        <v>16</v>
      </c>
      <c r="U12" s="76"/>
      <c r="V12" s="80">
        <v>2</v>
      </c>
      <c r="W12" s="73">
        <v>1006.4</v>
      </c>
      <c r="X12" s="121">
        <f t="shared" si="2"/>
        <v>1016.9659716966718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4</v>
      </c>
      <c r="AF12">
        <f t="shared" si="4"/>
        <v>0</v>
      </c>
      <c r="AH12">
        <f t="shared" si="11"/>
        <v>8.479312848497392</v>
      </c>
      <c r="AI12">
        <f t="shared" si="5"/>
        <v>8.129717614725772</v>
      </c>
      <c r="AJ12">
        <f t="shared" si="6"/>
        <v>7.650317614725772</v>
      </c>
      <c r="AK12">
        <f t="shared" si="12"/>
        <v>3.1390515288939813</v>
      </c>
    </row>
    <row r="13" spans="1:37" ht="12.75">
      <c r="A13" s="63">
        <v>5</v>
      </c>
      <c r="B13" s="64">
        <v>5.8</v>
      </c>
      <c r="C13" s="65">
        <v>5</v>
      </c>
      <c r="D13" s="65">
        <v>8</v>
      </c>
      <c r="E13" s="65">
        <v>5.6</v>
      </c>
      <c r="F13" s="66">
        <f t="shared" si="0"/>
        <v>6.8</v>
      </c>
      <c r="G13" s="67">
        <f t="shared" si="7"/>
        <v>87.65472081528671</v>
      </c>
      <c r="H13" s="67">
        <f t="shared" si="1"/>
        <v>3.9136822610988453</v>
      </c>
      <c r="I13" s="68">
        <v>4</v>
      </c>
      <c r="J13" s="66"/>
      <c r="K13" s="68"/>
      <c r="L13" s="65">
        <v>6</v>
      </c>
      <c r="M13" s="65"/>
      <c r="N13" s="65">
        <v>7.8</v>
      </c>
      <c r="O13" s="66">
        <v>8.9</v>
      </c>
      <c r="P13" s="69" t="s">
        <v>110</v>
      </c>
      <c r="Q13" s="70">
        <v>51</v>
      </c>
      <c r="R13" s="67">
        <v>1.4</v>
      </c>
      <c r="S13" s="67">
        <v>31.7</v>
      </c>
      <c r="T13" s="67">
        <v>1.1</v>
      </c>
      <c r="U13" s="67"/>
      <c r="V13" s="71">
        <v>4</v>
      </c>
      <c r="W13" s="64">
        <v>988.5</v>
      </c>
      <c r="X13" s="121">
        <f t="shared" si="2"/>
        <v>998.8331266185062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9.218540243120705</v>
      </c>
      <c r="AI13">
        <f t="shared" si="5"/>
        <v>8.719685713352307</v>
      </c>
      <c r="AJ13">
        <f t="shared" si="6"/>
        <v>8.080485713352306</v>
      </c>
      <c r="AK13">
        <f t="shared" si="12"/>
        <v>3.9136822610988453</v>
      </c>
    </row>
    <row r="14" spans="1:37" ht="12.75">
      <c r="A14" s="72">
        <v>6</v>
      </c>
      <c r="B14" s="73">
        <v>3</v>
      </c>
      <c r="C14" s="74">
        <v>2.7</v>
      </c>
      <c r="D14" s="74">
        <v>10.1</v>
      </c>
      <c r="E14" s="74">
        <v>1.5</v>
      </c>
      <c r="F14" s="75">
        <f t="shared" si="0"/>
        <v>5.8</v>
      </c>
      <c r="G14" s="67">
        <f t="shared" si="7"/>
        <v>94.7278172165972</v>
      </c>
      <c r="H14" s="76">
        <f t="shared" si="1"/>
        <v>2.2387743455779137</v>
      </c>
      <c r="I14" s="77">
        <v>-2.6</v>
      </c>
      <c r="J14" s="75"/>
      <c r="K14" s="77"/>
      <c r="L14" s="74">
        <v>3.5</v>
      </c>
      <c r="M14" s="74"/>
      <c r="N14" s="74">
        <v>7.6</v>
      </c>
      <c r="O14" s="75">
        <v>8.7</v>
      </c>
      <c r="P14" s="78" t="s">
        <v>115</v>
      </c>
      <c r="Q14" s="79">
        <v>27</v>
      </c>
      <c r="R14" s="76">
        <v>1.6</v>
      </c>
      <c r="S14" s="76">
        <v>31</v>
      </c>
      <c r="T14" s="76">
        <v>0.7</v>
      </c>
      <c r="U14" s="76"/>
      <c r="V14" s="80">
        <v>0</v>
      </c>
      <c r="W14" s="73">
        <v>1014.8</v>
      </c>
      <c r="X14" s="121">
        <f t="shared" si="2"/>
        <v>1025.5162713206653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7.575279131016056</v>
      </c>
      <c r="AI14">
        <f t="shared" si="5"/>
        <v>7.415596568875922</v>
      </c>
      <c r="AJ14">
        <f t="shared" si="6"/>
        <v>7.175896568875922</v>
      </c>
      <c r="AK14">
        <f t="shared" si="12"/>
        <v>2.2387743455779137</v>
      </c>
    </row>
    <row r="15" spans="1:37" ht="12.75">
      <c r="A15" s="63">
        <v>7</v>
      </c>
      <c r="B15" s="64">
        <v>7.3</v>
      </c>
      <c r="C15" s="65">
        <v>5.4</v>
      </c>
      <c r="D15" s="65">
        <v>9.3</v>
      </c>
      <c r="E15" s="65">
        <v>3</v>
      </c>
      <c r="F15" s="66">
        <f t="shared" si="0"/>
        <v>6.15</v>
      </c>
      <c r="G15" s="67">
        <f t="shared" si="7"/>
        <v>72.8610271494689</v>
      </c>
      <c r="H15" s="67">
        <f t="shared" si="1"/>
        <v>2.7612455426352556</v>
      </c>
      <c r="I15" s="68">
        <v>0.1</v>
      </c>
      <c r="J15" s="66"/>
      <c r="K15" s="68"/>
      <c r="L15" s="65">
        <v>8</v>
      </c>
      <c r="M15" s="65"/>
      <c r="N15" s="65">
        <v>7.6</v>
      </c>
      <c r="O15" s="66">
        <v>8.6</v>
      </c>
      <c r="P15" s="69" t="s">
        <v>116</v>
      </c>
      <c r="Q15" s="70">
        <v>37</v>
      </c>
      <c r="R15" s="67">
        <v>0.2</v>
      </c>
      <c r="S15" s="67">
        <v>32</v>
      </c>
      <c r="T15" s="67">
        <v>0</v>
      </c>
      <c r="U15" s="67"/>
      <c r="V15" s="71">
        <v>4</v>
      </c>
      <c r="W15" s="64">
        <v>1011.4</v>
      </c>
      <c r="X15" s="121">
        <f t="shared" si="2"/>
        <v>1021.9156176555696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10.22213458915475</v>
      </c>
      <c r="AI15">
        <f t="shared" si="5"/>
        <v>8.966052258259293</v>
      </c>
      <c r="AJ15">
        <f t="shared" si="6"/>
        <v>7.447952258259293</v>
      </c>
      <c r="AK15">
        <f t="shared" si="12"/>
        <v>2.7612455426352556</v>
      </c>
    </row>
    <row r="16" spans="1:37" ht="12.75">
      <c r="A16" s="72">
        <v>8</v>
      </c>
      <c r="B16" s="73">
        <v>7.3</v>
      </c>
      <c r="C16" s="74">
        <v>5.8</v>
      </c>
      <c r="D16" s="74">
        <v>10</v>
      </c>
      <c r="E16" s="74">
        <v>7.3</v>
      </c>
      <c r="F16" s="75">
        <f t="shared" si="0"/>
        <v>8.65</v>
      </c>
      <c r="G16" s="67">
        <f t="shared" si="7"/>
        <v>78.45758802304975</v>
      </c>
      <c r="H16" s="76">
        <f t="shared" si="1"/>
        <v>3.8070665127696914</v>
      </c>
      <c r="I16" s="77">
        <v>4</v>
      </c>
      <c r="J16" s="75"/>
      <c r="K16" s="77"/>
      <c r="L16" s="74">
        <v>8</v>
      </c>
      <c r="M16" s="74"/>
      <c r="N16" s="74">
        <v>7.7</v>
      </c>
      <c r="O16" s="75">
        <v>8.7</v>
      </c>
      <c r="P16" s="78" t="s">
        <v>118</v>
      </c>
      <c r="Q16" s="79">
        <v>21</v>
      </c>
      <c r="R16" s="76">
        <v>0.7</v>
      </c>
      <c r="S16" s="76">
        <v>32.6</v>
      </c>
      <c r="T16" s="76">
        <v>0</v>
      </c>
      <c r="U16" s="76"/>
      <c r="V16" s="80">
        <v>2</v>
      </c>
      <c r="W16" s="73">
        <v>1016.7</v>
      </c>
      <c r="X16" s="121">
        <f t="shared" si="2"/>
        <v>1027.2707222369168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10.22213458915475</v>
      </c>
      <c r="AI16">
        <f t="shared" si="5"/>
        <v>9.218540243120705</v>
      </c>
      <c r="AJ16">
        <f t="shared" si="6"/>
        <v>8.020040243120704</v>
      </c>
      <c r="AK16">
        <f t="shared" si="12"/>
        <v>3.8070665127696914</v>
      </c>
    </row>
    <row r="17" spans="1:47" ht="12.75">
      <c r="A17" s="63">
        <v>9</v>
      </c>
      <c r="B17" s="64">
        <v>9</v>
      </c>
      <c r="C17" s="65">
        <v>7.9</v>
      </c>
      <c r="D17" s="65">
        <v>10.7</v>
      </c>
      <c r="E17" s="65">
        <v>7.3</v>
      </c>
      <c r="F17" s="66">
        <f t="shared" si="0"/>
        <v>9</v>
      </c>
      <c r="G17" s="67">
        <f t="shared" si="7"/>
        <v>85.15008230447322</v>
      </c>
      <c r="H17" s="67">
        <f t="shared" si="1"/>
        <v>6.6423935502393</v>
      </c>
      <c r="I17" s="68">
        <v>4</v>
      </c>
      <c r="J17" s="66"/>
      <c r="K17" s="68"/>
      <c r="L17" s="65">
        <v>9</v>
      </c>
      <c r="M17" s="65"/>
      <c r="N17" s="65">
        <v>8</v>
      </c>
      <c r="O17" s="66">
        <v>8.7</v>
      </c>
      <c r="P17" s="69" t="s">
        <v>119</v>
      </c>
      <c r="Q17" s="70">
        <v>23</v>
      </c>
      <c r="R17" s="67">
        <v>0</v>
      </c>
      <c r="S17" s="67">
        <v>20</v>
      </c>
      <c r="T17" s="67">
        <v>0.1</v>
      </c>
      <c r="U17" s="67"/>
      <c r="V17" s="71">
        <v>8</v>
      </c>
      <c r="W17" s="64">
        <v>1016.4</v>
      </c>
      <c r="X17" s="121">
        <f t="shared" si="2"/>
        <v>1026.9035478107332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11.474893337456098</v>
      </c>
      <c r="AI17">
        <f t="shared" si="5"/>
        <v>10.649781121194382</v>
      </c>
      <c r="AJ17">
        <f t="shared" si="6"/>
        <v>9.770881121194382</v>
      </c>
      <c r="AK17">
        <f t="shared" si="12"/>
        <v>6.6423935502393</v>
      </c>
      <c r="AU17">
        <f aca="true" t="shared" si="13" ref="AU17:AU47">W9*(10^(85/(18429.1+(67.53*B9)+(0.003*31)))-1)</f>
        <v>10.260863845525433</v>
      </c>
    </row>
    <row r="18" spans="1:47" ht="12.75">
      <c r="A18" s="72">
        <v>10</v>
      </c>
      <c r="B18" s="73">
        <v>7.9</v>
      </c>
      <c r="C18" s="74">
        <v>7</v>
      </c>
      <c r="D18" s="74">
        <v>11.4</v>
      </c>
      <c r="E18" s="74">
        <v>2</v>
      </c>
      <c r="F18" s="75">
        <f t="shared" si="0"/>
        <v>6.7</v>
      </c>
      <c r="G18" s="67">
        <f t="shared" si="7"/>
        <v>87.27826247637417</v>
      </c>
      <c r="H18" s="76">
        <f t="shared" si="1"/>
        <v>5.919136550773185</v>
      </c>
      <c r="I18" s="77">
        <v>-1.9</v>
      </c>
      <c r="J18" s="75"/>
      <c r="K18" s="77"/>
      <c r="L18" s="74">
        <v>8</v>
      </c>
      <c r="M18" s="74"/>
      <c r="N18" s="74">
        <v>7.9</v>
      </c>
      <c r="O18" s="75">
        <v>8.6</v>
      </c>
      <c r="P18" s="78" t="s">
        <v>109</v>
      </c>
      <c r="Q18" s="79">
        <v>25</v>
      </c>
      <c r="R18" s="76">
        <v>2.5</v>
      </c>
      <c r="S18" s="76">
        <v>42.7</v>
      </c>
      <c r="T18" s="76">
        <v>0.1</v>
      </c>
      <c r="U18" s="76"/>
      <c r="V18" s="80">
        <v>4</v>
      </c>
      <c r="W18" s="73">
        <v>1020.8</v>
      </c>
      <c r="X18" s="121">
        <f t="shared" si="2"/>
        <v>1031.3905552833144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10.649781121194382</v>
      </c>
      <c r="AI18">
        <f t="shared" si="5"/>
        <v>10.014043920115377</v>
      </c>
      <c r="AJ18">
        <f t="shared" si="6"/>
        <v>9.294943920115376</v>
      </c>
      <c r="AK18">
        <f t="shared" si="12"/>
        <v>5.919136550773185</v>
      </c>
      <c r="AU18">
        <f t="shared" si="13"/>
        <v>10.528087238761293</v>
      </c>
    </row>
    <row r="19" spans="1:47" ht="12.75">
      <c r="A19" s="63">
        <v>11</v>
      </c>
      <c r="B19" s="64">
        <v>8.5</v>
      </c>
      <c r="C19" s="65">
        <v>8.1</v>
      </c>
      <c r="D19" s="65">
        <v>12.2</v>
      </c>
      <c r="E19" s="65">
        <v>7.5</v>
      </c>
      <c r="F19" s="66">
        <f t="shared" si="0"/>
        <v>9.85</v>
      </c>
      <c r="G19" s="67">
        <f t="shared" si="7"/>
        <v>94.43869397972557</v>
      </c>
      <c r="H19" s="67">
        <f t="shared" si="1"/>
        <v>7.6590558417707735</v>
      </c>
      <c r="I19" s="68">
        <v>4.8</v>
      </c>
      <c r="J19" s="66"/>
      <c r="K19" s="68"/>
      <c r="L19" s="65">
        <v>9</v>
      </c>
      <c r="M19" s="65"/>
      <c r="N19" s="65">
        <v>8</v>
      </c>
      <c r="O19" s="66">
        <v>8.6</v>
      </c>
      <c r="P19" s="69" t="s">
        <v>115</v>
      </c>
      <c r="Q19" s="70">
        <v>29</v>
      </c>
      <c r="R19" s="67">
        <v>0.7</v>
      </c>
      <c r="S19" s="67">
        <v>42.8</v>
      </c>
      <c r="T19" s="67" t="s">
        <v>126</v>
      </c>
      <c r="U19" s="67"/>
      <c r="V19" s="71">
        <v>8</v>
      </c>
      <c r="W19" s="64">
        <v>1021.1</v>
      </c>
      <c r="X19" s="121">
        <f t="shared" si="2"/>
        <v>1031.6709637211736</v>
      </c>
      <c r="Y19" s="127">
        <v>0</v>
      </c>
      <c r="Z19" s="134">
        <v>0</v>
      </c>
      <c r="AA19" s="127">
        <v>0</v>
      </c>
      <c r="AB19">
        <f t="shared" si="8"/>
        <v>11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11.093113863278093</v>
      </c>
      <c r="AI19">
        <f t="shared" si="5"/>
        <v>10.795791854163713</v>
      </c>
      <c r="AJ19">
        <f t="shared" si="6"/>
        <v>10.476191854163712</v>
      </c>
      <c r="AK19">
        <f t="shared" si="12"/>
        <v>7.6590558417707735</v>
      </c>
      <c r="AU19">
        <f t="shared" si="13"/>
        <v>10.161354079287094</v>
      </c>
    </row>
    <row r="20" spans="1:47" ht="12.75">
      <c r="A20" s="72">
        <v>12</v>
      </c>
      <c r="B20" s="73">
        <v>10.6</v>
      </c>
      <c r="C20" s="74">
        <v>9.8</v>
      </c>
      <c r="D20" s="74">
        <v>10.6</v>
      </c>
      <c r="E20" s="74">
        <v>8.5</v>
      </c>
      <c r="F20" s="75">
        <f t="shared" si="0"/>
        <v>9.55</v>
      </c>
      <c r="G20" s="67">
        <f t="shared" si="7"/>
        <v>89.7862256222551</v>
      </c>
      <c r="H20" s="76">
        <f t="shared" si="1"/>
        <v>8.994499914564217</v>
      </c>
      <c r="I20" s="77">
        <v>6.1</v>
      </c>
      <c r="J20" s="75"/>
      <c r="K20" s="77"/>
      <c r="L20" s="74">
        <v>11</v>
      </c>
      <c r="M20" s="74"/>
      <c r="N20" s="74">
        <v>8.5</v>
      </c>
      <c r="O20" s="75">
        <v>8.9</v>
      </c>
      <c r="P20" s="78" t="s">
        <v>125</v>
      </c>
      <c r="Q20" s="79">
        <v>35</v>
      </c>
      <c r="R20" s="76">
        <v>2.1</v>
      </c>
      <c r="S20" s="76">
        <v>30.9</v>
      </c>
      <c r="T20" s="76">
        <v>0</v>
      </c>
      <c r="U20" s="76"/>
      <c r="V20" s="80">
        <v>8</v>
      </c>
      <c r="W20" s="73">
        <v>1012.3</v>
      </c>
      <c r="X20" s="121">
        <f t="shared" si="2"/>
        <v>1022.7018364668066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12.775491423705457</v>
      </c>
      <c r="AI20">
        <f t="shared" si="5"/>
        <v>12.109831554040031</v>
      </c>
      <c r="AJ20">
        <f t="shared" si="6"/>
        <v>11.470631554040033</v>
      </c>
      <c r="AK20">
        <f t="shared" si="12"/>
        <v>8.994499914564217</v>
      </c>
      <c r="AU20">
        <f t="shared" si="13"/>
        <v>10.565971696671802</v>
      </c>
    </row>
    <row r="21" spans="1:47" ht="12.75">
      <c r="A21" s="63">
        <v>13</v>
      </c>
      <c r="B21" s="64">
        <v>-1</v>
      </c>
      <c r="C21" s="65">
        <v>-1.2</v>
      </c>
      <c r="D21" s="65">
        <v>5.9</v>
      </c>
      <c r="E21" s="65">
        <v>-1.2</v>
      </c>
      <c r="F21" s="66">
        <f t="shared" si="0"/>
        <v>2.35</v>
      </c>
      <c r="G21" s="67">
        <f t="shared" si="7"/>
        <v>96.00626382126447</v>
      </c>
      <c r="H21" s="67">
        <f t="shared" si="1"/>
        <v>-1.5544887988482818</v>
      </c>
      <c r="I21" s="68">
        <v>-4.1</v>
      </c>
      <c r="J21" s="66"/>
      <c r="K21" s="68"/>
      <c r="L21" s="65">
        <v>2</v>
      </c>
      <c r="M21" s="65"/>
      <c r="N21" s="65">
        <v>8.1</v>
      </c>
      <c r="O21" s="66">
        <v>8.9</v>
      </c>
      <c r="P21" s="69" t="s">
        <v>128</v>
      </c>
      <c r="Q21" s="70">
        <v>10</v>
      </c>
      <c r="R21" s="67">
        <v>3.7</v>
      </c>
      <c r="S21" s="67">
        <v>35.5</v>
      </c>
      <c r="T21" s="67">
        <v>0</v>
      </c>
      <c r="U21" s="67"/>
      <c r="V21" s="71">
        <v>1</v>
      </c>
      <c r="W21" s="64">
        <v>1023.4</v>
      </c>
      <c r="X21" s="121">
        <f t="shared" si="2"/>
        <v>1034.3669200105157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5.676929151302562</v>
      </c>
      <c r="AI21">
        <f t="shared" si="5"/>
        <v>5.594207577945808</v>
      </c>
      <c r="AJ21">
        <f t="shared" si="6"/>
        <v>5.4502075779458075</v>
      </c>
      <c r="AK21">
        <f t="shared" si="12"/>
        <v>-1.5544887988482818</v>
      </c>
      <c r="AU21">
        <f t="shared" si="13"/>
        <v>10.333126618506164</v>
      </c>
    </row>
    <row r="22" spans="1:47" ht="12.75">
      <c r="A22" s="72">
        <v>14</v>
      </c>
      <c r="B22" s="73">
        <v>-5.6</v>
      </c>
      <c r="C22" s="74">
        <v>-5.9</v>
      </c>
      <c r="D22" s="74">
        <v>4.3</v>
      </c>
      <c r="E22" s="74">
        <v>-6.5</v>
      </c>
      <c r="F22" s="75">
        <f t="shared" si="0"/>
        <v>-1.1</v>
      </c>
      <c r="G22" s="67">
        <f t="shared" si="7"/>
        <v>92.36861273478294</v>
      </c>
      <c r="H22" s="76">
        <f t="shared" si="1"/>
        <v>-6.6364501945570575</v>
      </c>
      <c r="I22" s="77">
        <v>-7.1</v>
      </c>
      <c r="J22" s="75"/>
      <c r="K22" s="77"/>
      <c r="L22" s="74">
        <v>-0.5</v>
      </c>
      <c r="M22" s="74"/>
      <c r="N22" s="74">
        <v>7.3</v>
      </c>
      <c r="O22" s="75">
        <v>8.9</v>
      </c>
      <c r="P22" s="78" t="s">
        <v>128</v>
      </c>
      <c r="Q22" s="79">
        <v>11</v>
      </c>
      <c r="R22" s="76">
        <v>5.8</v>
      </c>
      <c r="S22" s="76">
        <v>31.1</v>
      </c>
      <c r="T22" s="76">
        <v>0</v>
      </c>
      <c r="U22" s="76"/>
      <c r="V22" s="80">
        <v>0</v>
      </c>
      <c r="W22" s="73">
        <v>1020.6</v>
      </c>
      <c r="X22" s="121">
        <f t="shared" si="2"/>
        <v>1031.7261490855064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14</v>
      </c>
      <c r="AD22">
        <f t="shared" si="10"/>
        <v>0</v>
      </c>
      <c r="AE22">
        <f t="shared" si="3"/>
        <v>0</v>
      </c>
      <c r="AF22">
        <f t="shared" si="4"/>
        <v>14</v>
      </c>
      <c r="AH22">
        <f t="shared" si="11"/>
        <v>4.024637309393489</v>
      </c>
      <c r="AI22">
        <f t="shared" si="5"/>
        <v>3.9335016502932603</v>
      </c>
      <c r="AJ22">
        <f t="shared" si="6"/>
        <v>3.7175016502932596</v>
      </c>
      <c r="AK22">
        <f t="shared" si="12"/>
        <v>-6.6364501945570575</v>
      </c>
      <c r="AU22">
        <f t="shared" si="13"/>
        <v>10.716271320665413</v>
      </c>
    </row>
    <row r="23" spans="1:47" ht="12.75">
      <c r="A23" s="63">
        <v>15</v>
      </c>
      <c r="B23" s="64">
        <v>-3.3</v>
      </c>
      <c r="C23" s="65">
        <v>-3.4</v>
      </c>
      <c r="D23" s="65">
        <v>5.2</v>
      </c>
      <c r="E23" s="65">
        <v>-5.6</v>
      </c>
      <c r="F23" s="66">
        <f t="shared" si="0"/>
        <v>-0.19999999999999973</v>
      </c>
      <c r="G23" s="67">
        <f t="shared" si="7"/>
        <v>97.75099413524417</v>
      </c>
      <c r="H23" s="67">
        <f t="shared" si="1"/>
        <v>-3.60383089557821</v>
      </c>
      <c r="I23" s="68">
        <v>-7.4</v>
      </c>
      <c r="J23" s="66"/>
      <c r="K23" s="68"/>
      <c r="L23" s="65">
        <v>-1</v>
      </c>
      <c r="M23" s="65"/>
      <c r="N23" s="65">
        <v>6.6</v>
      </c>
      <c r="O23" s="66">
        <v>8.5</v>
      </c>
      <c r="P23" s="69" t="s">
        <v>128</v>
      </c>
      <c r="Q23" s="70">
        <v>13</v>
      </c>
      <c r="R23" s="67">
        <v>4.6</v>
      </c>
      <c r="S23" s="67">
        <v>31</v>
      </c>
      <c r="T23" s="67">
        <v>0</v>
      </c>
      <c r="U23" s="67"/>
      <c r="V23" s="71">
        <v>0</v>
      </c>
      <c r="W23" s="64">
        <v>1015.3</v>
      </c>
      <c r="X23" s="121">
        <f t="shared" si="2"/>
        <v>1026.2734376076676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4.787943114037216</v>
      </c>
      <c r="AI23">
        <f t="shared" si="5"/>
        <v>4.752261992601347</v>
      </c>
      <c r="AJ23">
        <f t="shared" si="6"/>
        <v>4.680261992601347</v>
      </c>
      <c r="AK23">
        <f t="shared" si="12"/>
        <v>-3.60383089557821</v>
      </c>
      <c r="AU23">
        <f t="shared" si="13"/>
        <v>10.51561765556961</v>
      </c>
    </row>
    <row r="24" spans="1:47" ht="12.75">
      <c r="A24" s="72">
        <v>16</v>
      </c>
      <c r="B24" s="73">
        <v>-5.6</v>
      </c>
      <c r="C24" s="74">
        <v>-5.7</v>
      </c>
      <c r="D24" s="74">
        <v>4.3</v>
      </c>
      <c r="E24" s="74">
        <v>-6</v>
      </c>
      <c r="F24" s="75">
        <f t="shared" si="0"/>
        <v>-0.8500000000000001</v>
      </c>
      <c r="G24" s="67">
        <f t="shared" si="7"/>
        <v>97.45108355661135</v>
      </c>
      <c r="H24" s="76">
        <f t="shared" si="1"/>
        <v>-5.938122925521287</v>
      </c>
      <c r="I24" s="77">
        <v>-10</v>
      </c>
      <c r="J24" s="75"/>
      <c r="K24" s="77"/>
      <c r="L24" s="74">
        <v>-1</v>
      </c>
      <c r="M24" s="74"/>
      <c r="N24" s="74">
        <v>6.1</v>
      </c>
      <c r="O24" s="75">
        <v>8.1</v>
      </c>
      <c r="P24" s="78" t="s">
        <v>128</v>
      </c>
      <c r="Q24" s="79">
        <v>10</v>
      </c>
      <c r="R24" s="76">
        <v>5</v>
      </c>
      <c r="S24" s="76">
        <v>31.7</v>
      </c>
      <c r="T24" s="76">
        <v>0</v>
      </c>
      <c r="U24" s="76"/>
      <c r="V24" s="80">
        <v>0</v>
      </c>
      <c r="W24" s="73">
        <v>1015.5</v>
      </c>
      <c r="X24" s="121">
        <f t="shared" si="2"/>
        <v>1026.5705510448088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16</v>
      </c>
      <c r="AE24">
        <f t="shared" si="3"/>
        <v>0</v>
      </c>
      <c r="AF24">
        <f t="shared" si="4"/>
        <v>0</v>
      </c>
      <c r="AH24">
        <f t="shared" si="11"/>
        <v>4.024637309393489</v>
      </c>
      <c r="AI24">
        <f t="shared" si="5"/>
        <v>3.994052667227604</v>
      </c>
      <c r="AJ24">
        <f t="shared" si="6"/>
        <v>3.9220526672276037</v>
      </c>
      <c r="AK24">
        <f t="shared" si="12"/>
        <v>-5.938122925521287</v>
      </c>
      <c r="AU24">
        <f t="shared" si="13"/>
        <v>10.570722236916772</v>
      </c>
    </row>
    <row r="25" spans="1:47" ht="12.75">
      <c r="A25" s="63">
        <v>17</v>
      </c>
      <c r="B25" s="64">
        <v>-4.9</v>
      </c>
      <c r="C25" s="65">
        <v>-5</v>
      </c>
      <c r="D25" s="65">
        <v>7.3</v>
      </c>
      <c r="E25" s="65">
        <v>-5.8</v>
      </c>
      <c r="F25" s="66">
        <f t="shared" si="0"/>
        <v>0.75</v>
      </c>
      <c r="G25" s="67">
        <f t="shared" si="7"/>
        <v>97.54831909070533</v>
      </c>
      <c r="H25" s="67">
        <f t="shared" si="1"/>
        <v>-5.227032512593279</v>
      </c>
      <c r="I25" s="68">
        <v>-9.5</v>
      </c>
      <c r="J25" s="66"/>
      <c r="K25" s="68"/>
      <c r="L25" s="65">
        <v>-1.5</v>
      </c>
      <c r="M25" s="65"/>
      <c r="N25" s="65">
        <v>5.6</v>
      </c>
      <c r="O25" s="66">
        <v>7.9</v>
      </c>
      <c r="P25" s="69" t="s">
        <v>128</v>
      </c>
      <c r="Q25" s="70">
        <v>11</v>
      </c>
      <c r="R25" s="67">
        <v>0.6</v>
      </c>
      <c r="S25" s="67">
        <v>30</v>
      </c>
      <c r="T25" s="67">
        <v>1.7</v>
      </c>
      <c r="U25" s="67"/>
      <c r="V25" s="71">
        <v>0</v>
      </c>
      <c r="W25" s="64">
        <v>1016.7</v>
      </c>
      <c r="X25" s="121">
        <f t="shared" si="2"/>
        <v>1027.754526744228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4.244614262014046</v>
      </c>
      <c r="AI25">
        <f t="shared" si="5"/>
        <v>4.212549864479049</v>
      </c>
      <c r="AJ25">
        <f t="shared" si="6"/>
        <v>4.140549864479049</v>
      </c>
      <c r="AK25">
        <f t="shared" si="12"/>
        <v>-5.227032512593279</v>
      </c>
      <c r="AU25">
        <f t="shared" si="13"/>
        <v>10.503547810733235</v>
      </c>
    </row>
    <row r="26" spans="1:47" ht="12.75">
      <c r="A26" s="72">
        <v>18</v>
      </c>
      <c r="B26" s="73">
        <v>7.3</v>
      </c>
      <c r="C26" s="74">
        <v>7.2</v>
      </c>
      <c r="D26" s="74">
        <v>10.9</v>
      </c>
      <c r="E26" s="74">
        <v>-4.9</v>
      </c>
      <c r="F26" s="75">
        <f t="shared" si="0"/>
        <v>3</v>
      </c>
      <c r="G26" s="67">
        <f t="shared" si="7"/>
        <v>98.53569637118363</v>
      </c>
      <c r="H26" s="76">
        <f t="shared" si="1"/>
        <v>7.084755602763467</v>
      </c>
      <c r="I26" s="77">
        <v>-5</v>
      </c>
      <c r="J26" s="75"/>
      <c r="K26" s="77"/>
      <c r="L26" s="74">
        <v>6</v>
      </c>
      <c r="M26" s="74"/>
      <c r="N26" s="74">
        <v>5.1</v>
      </c>
      <c r="O26" s="75">
        <v>7.5</v>
      </c>
      <c r="P26" s="78" t="s">
        <v>134</v>
      </c>
      <c r="Q26" s="79">
        <v>18</v>
      </c>
      <c r="R26" s="76">
        <v>0</v>
      </c>
      <c r="S26" s="76">
        <v>20</v>
      </c>
      <c r="T26" s="76">
        <v>1.7</v>
      </c>
      <c r="U26" s="76"/>
      <c r="V26" s="80">
        <v>1</v>
      </c>
      <c r="W26" s="73">
        <v>1016.7</v>
      </c>
      <c r="X26" s="121">
        <f t="shared" si="2"/>
        <v>1027.2707222369168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10.22213458915475</v>
      </c>
      <c r="AI26">
        <f t="shared" si="5"/>
        <v>10.152351501423265</v>
      </c>
      <c r="AJ26">
        <f t="shared" si="6"/>
        <v>10.072451501423265</v>
      </c>
      <c r="AK26">
        <f t="shared" si="12"/>
        <v>7.084755602763467</v>
      </c>
      <c r="AU26">
        <f t="shared" si="13"/>
        <v>10.590555283314487</v>
      </c>
    </row>
    <row r="27" spans="1:47" ht="12.75">
      <c r="A27" s="63">
        <v>19</v>
      </c>
      <c r="B27" s="64">
        <v>5.8</v>
      </c>
      <c r="C27" s="65">
        <v>5.4</v>
      </c>
      <c r="D27" s="65">
        <v>9</v>
      </c>
      <c r="E27" s="65">
        <v>3.6</v>
      </c>
      <c r="F27" s="66">
        <f t="shared" si="0"/>
        <v>6.3</v>
      </c>
      <c r="G27" s="67">
        <f t="shared" si="7"/>
        <v>93.79415862193225</v>
      </c>
      <c r="H27" s="67">
        <f t="shared" si="1"/>
        <v>4.879175302008659</v>
      </c>
      <c r="I27" s="68">
        <v>-1</v>
      </c>
      <c r="J27" s="66"/>
      <c r="K27" s="68"/>
      <c r="L27" s="65">
        <v>6</v>
      </c>
      <c r="M27" s="65"/>
      <c r="N27" s="65">
        <v>5.6</v>
      </c>
      <c r="O27" s="66">
        <v>7.3</v>
      </c>
      <c r="P27" s="69" t="s">
        <v>109</v>
      </c>
      <c r="Q27" s="70">
        <v>43</v>
      </c>
      <c r="R27" s="67">
        <v>2.7</v>
      </c>
      <c r="S27" s="67">
        <v>40.9</v>
      </c>
      <c r="T27" s="67">
        <v>3.1</v>
      </c>
      <c r="U27" s="67"/>
      <c r="V27" s="71">
        <v>7</v>
      </c>
      <c r="W27" s="64">
        <v>1007</v>
      </c>
      <c r="X27" s="121">
        <f t="shared" si="2"/>
        <v>1017.5265134090397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9.218540243120705</v>
      </c>
      <c r="AI27">
        <f t="shared" si="5"/>
        <v>8.966052258259293</v>
      </c>
      <c r="AJ27">
        <f t="shared" si="6"/>
        <v>8.646452258259293</v>
      </c>
      <c r="AK27">
        <f t="shared" si="12"/>
        <v>4.879175302008659</v>
      </c>
      <c r="AU27">
        <f t="shared" si="13"/>
        <v>10.570963721173667</v>
      </c>
    </row>
    <row r="28" spans="1:47" ht="12.75">
      <c r="A28" s="72">
        <v>20</v>
      </c>
      <c r="B28" s="73">
        <v>6.7</v>
      </c>
      <c r="C28" s="74">
        <v>6.5</v>
      </c>
      <c r="D28" s="74">
        <v>11.1</v>
      </c>
      <c r="E28" s="74">
        <v>3.6</v>
      </c>
      <c r="F28" s="75">
        <f t="shared" si="0"/>
        <v>7.35</v>
      </c>
      <c r="G28" s="67">
        <f t="shared" si="7"/>
        <v>97.00316451242061</v>
      </c>
      <c r="H28" s="76">
        <f t="shared" si="1"/>
        <v>6.258597363476819</v>
      </c>
      <c r="I28" s="77">
        <v>0.1</v>
      </c>
      <c r="J28" s="75"/>
      <c r="K28" s="77"/>
      <c r="L28" s="74">
        <v>7</v>
      </c>
      <c r="M28" s="74"/>
      <c r="N28" s="74">
        <v>6</v>
      </c>
      <c r="O28" s="75">
        <v>7.3</v>
      </c>
      <c r="P28" s="78" t="s">
        <v>137</v>
      </c>
      <c r="Q28" s="79">
        <v>30</v>
      </c>
      <c r="R28" s="76">
        <v>0</v>
      </c>
      <c r="S28" s="76">
        <v>20</v>
      </c>
      <c r="T28" s="76">
        <v>5.9</v>
      </c>
      <c r="U28" s="76"/>
      <c r="V28" s="80">
        <v>8</v>
      </c>
      <c r="W28" s="73">
        <v>1007.4</v>
      </c>
      <c r="X28" s="121">
        <f t="shared" si="2"/>
        <v>1017.8966221364419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9.809696626511307</v>
      </c>
      <c r="AI28">
        <f t="shared" si="5"/>
        <v>9.67551615678414</v>
      </c>
      <c r="AJ28">
        <f t="shared" si="6"/>
        <v>9.515716156784139</v>
      </c>
      <c r="AK28">
        <f t="shared" si="12"/>
        <v>6.258597363476819</v>
      </c>
      <c r="AU28">
        <f t="shared" si="13"/>
        <v>10.401836466806738</v>
      </c>
    </row>
    <row r="29" spans="1:47" ht="12.75">
      <c r="A29" s="63">
        <v>21</v>
      </c>
      <c r="B29" s="64">
        <v>10</v>
      </c>
      <c r="C29" s="65">
        <v>9.1</v>
      </c>
      <c r="D29" s="65">
        <v>10.4</v>
      </c>
      <c r="E29" s="65">
        <v>6.7</v>
      </c>
      <c r="F29" s="66">
        <f t="shared" si="0"/>
        <v>8.55</v>
      </c>
      <c r="G29" s="67">
        <f t="shared" si="7"/>
        <v>88.26890000673092</v>
      </c>
      <c r="H29" s="67">
        <f t="shared" si="1"/>
        <v>8.151294558461657</v>
      </c>
      <c r="I29" s="68">
        <v>4.9</v>
      </c>
      <c r="J29" s="66"/>
      <c r="K29" s="68"/>
      <c r="L29" s="65">
        <v>9</v>
      </c>
      <c r="M29" s="65"/>
      <c r="N29" s="65">
        <v>6.6</v>
      </c>
      <c r="O29" s="66">
        <v>7.4</v>
      </c>
      <c r="P29" s="69" t="s">
        <v>138</v>
      </c>
      <c r="Q29" s="70">
        <v>42</v>
      </c>
      <c r="R29" s="67">
        <v>1.3</v>
      </c>
      <c r="S29" s="67">
        <v>40.9</v>
      </c>
      <c r="T29" s="67">
        <v>1</v>
      </c>
      <c r="U29" s="67"/>
      <c r="V29" s="71">
        <v>8</v>
      </c>
      <c r="W29" s="64">
        <v>998.7</v>
      </c>
      <c r="X29" s="121">
        <f t="shared" si="2"/>
        <v>1008.9839665250239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12.273317807277772</v>
      </c>
      <c r="AI29">
        <f t="shared" si="5"/>
        <v>11.552622622814317</v>
      </c>
      <c r="AJ29">
        <f t="shared" si="6"/>
        <v>10.833522622814316</v>
      </c>
      <c r="AK29">
        <f t="shared" si="12"/>
        <v>8.151294558461657</v>
      </c>
      <c r="AU29">
        <f t="shared" si="13"/>
        <v>10.966920010515866</v>
      </c>
    </row>
    <row r="30" spans="1:47" ht="12.75">
      <c r="A30" s="72">
        <v>22</v>
      </c>
      <c r="B30" s="73">
        <v>8.8</v>
      </c>
      <c r="C30" s="74">
        <v>6.7</v>
      </c>
      <c r="D30" s="74">
        <v>10.3</v>
      </c>
      <c r="E30" s="74">
        <v>4.6</v>
      </c>
      <c r="F30" s="75">
        <f t="shared" si="0"/>
        <v>7.45</v>
      </c>
      <c r="G30" s="67">
        <f t="shared" si="7"/>
        <v>71.83048677443516</v>
      </c>
      <c r="H30" s="76">
        <f t="shared" si="1"/>
        <v>4.00363494074847</v>
      </c>
      <c r="I30" s="77">
        <v>1.3</v>
      </c>
      <c r="J30" s="75"/>
      <c r="K30" s="77"/>
      <c r="L30" s="74">
        <v>9</v>
      </c>
      <c r="M30" s="74"/>
      <c r="N30" s="74">
        <v>6.7</v>
      </c>
      <c r="O30" s="75">
        <v>7.6</v>
      </c>
      <c r="P30" s="78" t="s">
        <v>110</v>
      </c>
      <c r="Q30" s="79">
        <v>46</v>
      </c>
      <c r="R30" s="76">
        <v>2.9</v>
      </c>
      <c r="S30" s="76">
        <v>40</v>
      </c>
      <c r="T30" s="76" t="s">
        <v>126</v>
      </c>
      <c r="U30" s="76"/>
      <c r="V30" s="80">
        <v>4</v>
      </c>
      <c r="W30" s="73">
        <v>1007</v>
      </c>
      <c r="X30" s="121">
        <f t="shared" si="2"/>
        <v>1017.4138338240718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11.32081514642534</v>
      </c>
      <c r="AI30">
        <f t="shared" si="5"/>
        <v>9.809696626511307</v>
      </c>
      <c r="AJ30">
        <f t="shared" si="6"/>
        <v>8.131796626511306</v>
      </c>
      <c r="AK30">
        <f t="shared" si="12"/>
        <v>4.00363494074847</v>
      </c>
      <c r="AU30">
        <f t="shared" si="13"/>
        <v>11.126149085506421</v>
      </c>
    </row>
    <row r="31" spans="1:47" ht="12.75">
      <c r="A31" s="63">
        <v>23</v>
      </c>
      <c r="B31" s="64">
        <v>5.5</v>
      </c>
      <c r="C31" s="65">
        <v>4.6</v>
      </c>
      <c r="D31" s="65">
        <v>8.4</v>
      </c>
      <c r="E31" s="65">
        <v>3.5</v>
      </c>
      <c r="F31" s="66">
        <f t="shared" si="0"/>
        <v>5.95</v>
      </c>
      <c r="G31" s="67">
        <f t="shared" si="7"/>
        <v>85.95149704484157</v>
      </c>
      <c r="H31" s="67">
        <f t="shared" si="1"/>
        <v>3.340536127625795</v>
      </c>
      <c r="I31" s="68">
        <v>0.3</v>
      </c>
      <c r="J31" s="66"/>
      <c r="K31" s="68"/>
      <c r="L31" s="65">
        <v>6</v>
      </c>
      <c r="M31" s="65"/>
      <c r="N31" s="65">
        <v>6.7</v>
      </c>
      <c r="O31" s="66">
        <v>7.7</v>
      </c>
      <c r="P31" s="69" t="s">
        <v>141</v>
      </c>
      <c r="Q31" s="70">
        <v>26</v>
      </c>
      <c r="R31" s="67">
        <v>2.7</v>
      </c>
      <c r="S31" s="67">
        <v>40.7</v>
      </c>
      <c r="T31" s="67">
        <v>4.4</v>
      </c>
      <c r="U31" s="67"/>
      <c r="V31" s="71">
        <v>4</v>
      </c>
      <c r="W31" s="64">
        <v>1007.6</v>
      </c>
      <c r="X31" s="121">
        <f t="shared" si="2"/>
        <v>1018.1441944228981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9.028595330281249</v>
      </c>
      <c r="AI31">
        <f t="shared" si="5"/>
        <v>8.479312848497392</v>
      </c>
      <c r="AJ31">
        <f t="shared" si="6"/>
        <v>7.760212848497392</v>
      </c>
      <c r="AK31">
        <f t="shared" si="12"/>
        <v>3.340536127625795</v>
      </c>
      <c r="AU31">
        <f t="shared" si="13"/>
        <v>10.97343760766763</v>
      </c>
    </row>
    <row r="32" spans="1:47" ht="12.75">
      <c r="A32" s="72">
        <v>24</v>
      </c>
      <c r="B32" s="73">
        <v>3.4</v>
      </c>
      <c r="C32" s="74">
        <v>3.3</v>
      </c>
      <c r="D32" s="74">
        <v>9.7</v>
      </c>
      <c r="E32" s="74">
        <v>-0.3</v>
      </c>
      <c r="F32" s="75">
        <f t="shared" si="0"/>
        <v>4.699999999999999</v>
      </c>
      <c r="G32" s="67">
        <f t="shared" si="7"/>
        <v>98.26997267311897</v>
      </c>
      <c r="H32" s="76">
        <f t="shared" si="1"/>
        <v>3.153388952364575</v>
      </c>
      <c r="I32" s="77">
        <v>-4.9</v>
      </c>
      <c r="J32" s="75"/>
      <c r="K32" s="77"/>
      <c r="L32" s="74">
        <v>4</v>
      </c>
      <c r="M32" s="74"/>
      <c r="N32" s="74">
        <v>6.7</v>
      </c>
      <c r="O32" s="75">
        <v>7.7</v>
      </c>
      <c r="P32" s="78" t="s">
        <v>144</v>
      </c>
      <c r="Q32" s="79">
        <v>15</v>
      </c>
      <c r="R32" s="76">
        <v>0</v>
      </c>
      <c r="S32" s="76">
        <v>20</v>
      </c>
      <c r="T32" s="76">
        <v>2.8</v>
      </c>
      <c r="U32" s="76"/>
      <c r="V32" s="80">
        <v>8</v>
      </c>
      <c r="W32" s="73">
        <v>1017</v>
      </c>
      <c r="X32" s="121">
        <f t="shared" si="2"/>
        <v>1027.7238742160855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7.792911450727639</v>
      </c>
      <c r="AI32">
        <f t="shared" si="5"/>
        <v>7.73799195307041</v>
      </c>
      <c r="AJ32">
        <f t="shared" si="6"/>
        <v>7.65809195307041</v>
      </c>
      <c r="AK32">
        <f t="shared" si="12"/>
        <v>3.153388952364575</v>
      </c>
      <c r="AU32">
        <f t="shared" si="13"/>
        <v>11.070551044808711</v>
      </c>
    </row>
    <row r="33" spans="1:47" ht="12.75">
      <c r="A33" s="63">
        <v>25</v>
      </c>
      <c r="B33" s="64">
        <v>8.1</v>
      </c>
      <c r="C33" s="65">
        <v>7.6</v>
      </c>
      <c r="D33" s="65">
        <v>10</v>
      </c>
      <c r="E33" s="65">
        <v>3</v>
      </c>
      <c r="F33" s="66">
        <f t="shared" si="0"/>
        <v>6.5</v>
      </c>
      <c r="G33" s="67">
        <f t="shared" si="7"/>
        <v>92.94850576518463</v>
      </c>
      <c r="H33" s="67">
        <f t="shared" si="1"/>
        <v>7.029772932729925</v>
      </c>
      <c r="I33" s="68">
        <v>2.9</v>
      </c>
      <c r="J33" s="66"/>
      <c r="K33" s="68"/>
      <c r="L33" s="65">
        <v>8</v>
      </c>
      <c r="M33" s="65"/>
      <c r="N33" s="65">
        <v>6.8</v>
      </c>
      <c r="O33" s="66">
        <v>7.7</v>
      </c>
      <c r="P33" s="69" t="s">
        <v>134</v>
      </c>
      <c r="Q33" s="70">
        <v>29</v>
      </c>
      <c r="R33" s="67">
        <v>0.1</v>
      </c>
      <c r="S33" s="67">
        <v>21</v>
      </c>
      <c r="T33" s="67">
        <v>3</v>
      </c>
      <c r="U33" s="67"/>
      <c r="V33" s="71">
        <v>8</v>
      </c>
      <c r="W33" s="64">
        <v>1004.1</v>
      </c>
      <c r="X33" s="121">
        <f t="shared" si="2"/>
        <v>1014.5098441393886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10.795791854163713</v>
      </c>
      <c r="AI33">
        <f t="shared" si="5"/>
        <v>10.434027213964692</v>
      </c>
      <c r="AJ33">
        <f t="shared" si="6"/>
        <v>10.034527213964692</v>
      </c>
      <c r="AK33">
        <f t="shared" si="12"/>
        <v>7.029772932729925</v>
      </c>
      <c r="AU33">
        <f t="shared" si="13"/>
        <v>11.054526744228108</v>
      </c>
    </row>
    <row r="34" spans="1:47" ht="12.75">
      <c r="A34" s="72">
        <v>26</v>
      </c>
      <c r="B34" s="73">
        <v>4.5</v>
      </c>
      <c r="C34" s="74">
        <v>4.2</v>
      </c>
      <c r="D34" s="74">
        <v>6.8</v>
      </c>
      <c r="E34" s="74">
        <v>4.2</v>
      </c>
      <c r="F34" s="75">
        <f t="shared" si="0"/>
        <v>5.5</v>
      </c>
      <c r="G34" s="67">
        <f t="shared" si="7"/>
        <v>95.0709463519409</v>
      </c>
      <c r="H34" s="76">
        <f t="shared" si="1"/>
        <v>3.7806194172257355</v>
      </c>
      <c r="I34" s="77">
        <v>1.1</v>
      </c>
      <c r="J34" s="75"/>
      <c r="K34" s="77"/>
      <c r="L34" s="74">
        <v>5</v>
      </c>
      <c r="M34" s="74"/>
      <c r="N34" s="74">
        <v>7.3</v>
      </c>
      <c r="O34" s="75">
        <v>7.7</v>
      </c>
      <c r="P34" s="78" t="s">
        <v>147</v>
      </c>
      <c r="Q34" s="79">
        <v>25</v>
      </c>
      <c r="R34" s="76">
        <v>2.4</v>
      </c>
      <c r="S34" s="76">
        <v>35</v>
      </c>
      <c r="T34" s="76" t="s">
        <v>126</v>
      </c>
      <c r="U34" s="76"/>
      <c r="V34" s="80">
        <v>2</v>
      </c>
      <c r="W34" s="73">
        <v>994.2</v>
      </c>
      <c r="X34" s="121">
        <f t="shared" si="2"/>
        <v>1004.6416689820386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F34">
        <f t="shared" si="4"/>
        <v>0</v>
      </c>
      <c r="AH34">
        <f t="shared" si="11"/>
        <v>8.420141382073544</v>
      </c>
      <c r="AI34">
        <f t="shared" si="5"/>
        <v>8.244808096108713</v>
      </c>
      <c r="AJ34">
        <f t="shared" si="6"/>
        <v>8.005108096108714</v>
      </c>
      <c r="AK34">
        <f t="shared" si="12"/>
        <v>3.7806194172257355</v>
      </c>
      <c r="AU34">
        <f t="shared" si="13"/>
        <v>10.570722236916772</v>
      </c>
    </row>
    <row r="35" spans="1:47" ht="12.75">
      <c r="A35" s="63">
        <v>27</v>
      </c>
      <c r="B35" s="64">
        <v>2</v>
      </c>
      <c r="C35" s="65">
        <v>1.7</v>
      </c>
      <c r="D35" s="65">
        <v>8.2</v>
      </c>
      <c r="E35" s="65">
        <v>1.5</v>
      </c>
      <c r="F35" s="66">
        <f t="shared" si="0"/>
        <v>4.85</v>
      </c>
      <c r="G35" s="67">
        <f t="shared" si="7"/>
        <v>94.47688090590766</v>
      </c>
      <c r="H35" s="67">
        <f t="shared" si="1"/>
        <v>1.208191049587423</v>
      </c>
      <c r="I35" s="68">
        <v>-1.8</v>
      </c>
      <c r="J35" s="66"/>
      <c r="K35" s="68"/>
      <c r="L35" s="65">
        <v>6</v>
      </c>
      <c r="M35" s="65"/>
      <c r="N35" s="65">
        <v>6.9</v>
      </c>
      <c r="O35" s="66">
        <v>7.9</v>
      </c>
      <c r="P35" s="69" t="s">
        <v>115</v>
      </c>
      <c r="Q35" s="70">
        <v>29</v>
      </c>
      <c r="R35" s="67">
        <v>4.2</v>
      </c>
      <c r="S35" s="67">
        <v>44</v>
      </c>
      <c r="T35" s="67">
        <v>2</v>
      </c>
      <c r="U35" s="67"/>
      <c r="V35" s="71">
        <v>2</v>
      </c>
      <c r="W35" s="64">
        <v>1007</v>
      </c>
      <c r="X35" s="121">
        <f t="shared" si="2"/>
        <v>1017.6727899916071</v>
      </c>
      <c r="Y35" s="127">
        <v>0</v>
      </c>
      <c r="Z35" s="134">
        <v>1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7.054516284028025</v>
      </c>
      <c r="AI35">
        <f t="shared" si="5"/>
        <v>6.90458694814902</v>
      </c>
      <c r="AJ35">
        <f t="shared" si="6"/>
        <v>6.66488694814902</v>
      </c>
      <c r="AK35">
        <f t="shared" si="12"/>
        <v>1.208191049587423</v>
      </c>
      <c r="AU35">
        <f t="shared" si="13"/>
        <v>10.526513409039664</v>
      </c>
    </row>
    <row r="36" spans="1:47" ht="12.75">
      <c r="A36" s="72">
        <v>28</v>
      </c>
      <c r="B36" s="73">
        <v>0.3</v>
      </c>
      <c r="C36" s="74">
        <v>0.2</v>
      </c>
      <c r="D36" s="74">
        <v>6.4</v>
      </c>
      <c r="E36" s="74">
        <v>0.1</v>
      </c>
      <c r="F36" s="75">
        <f t="shared" si="0"/>
        <v>3.25</v>
      </c>
      <c r="G36" s="67">
        <f t="shared" si="7"/>
        <v>97.99681264841334</v>
      </c>
      <c r="H36" s="76">
        <f t="shared" si="1"/>
        <v>0.021362267383496347</v>
      </c>
      <c r="I36" s="77">
        <v>-3.4</v>
      </c>
      <c r="J36" s="75"/>
      <c r="K36" s="77"/>
      <c r="L36" s="74">
        <v>1</v>
      </c>
      <c r="M36" s="74"/>
      <c r="N36" s="74">
        <v>6.7</v>
      </c>
      <c r="O36" s="75">
        <v>7.9</v>
      </c>
      <c r="P36" s="78" t="s">
        <v>148</v>
      </c>
      <c r="Q36" s="79">
        <v>11</v>
      </c>
      <c r="R36" s="76">
        <v>3.9</v>
      </c>
      <c r="S36" s="76">
        <v>45.1</v>
      </c>
      <c r="T36" s="76">
        <v>0</v>
      </c>
      <c r="U36" s="76"/>
      <c r="V36" s="80">
        <v>1</v>
      </c>
      <c r="W36" s="73">
        <v>1021</v>
      </c>
      <c r="X36" s="121">
        <f t="shared" si="2"/>
        <v>1031.8888624931428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6.2415228818137685</v>
      </c>
      <c r="AI36">
        <f t="shared" si="5"/>
        <v>6.196393484898889</v>
      </c>
      <c r="AJ36">
        <f t="shared" si="6"/>
        <v>6.116493484898888</v>
      </c>
      <c r="AK36">
        <f t="shared" si="12"/>
        <v>0.021362267383496347</v>
      </c>
      <c r="AU36">
        <f t="shared" si="13"/>
        <v>10.496622136441943</v>
      </c>
    </row>
    <row r="37" spans="1:47" ht="12.75">
      <c r="A37" s="63">
        <v>29</v>
      </c>
      <c r="B37" s="64">
        <v>-0.8</v>
      </c>
      <c r="C37" s="65">
        <v>-0.9</v>
      </c>
      <c r="D37" s="65">
        <v>3.1</v>
      </c>
      <c r="E37" s="65">
        <v>-1.9</v>
      </c>
      <c r="F37" s="66">
        <f t="shared" si="0"/>
        <v>0.6000000000000001</v>
      </c>
      <c r="G37" s="67">
        <f t="shared" si="7"/>
        <v>98.02043737013675</v>
      </c>
      <c r="H37" s="67">
        <f t="shared" si="1"/>
        <v>-1.0727984354666074</v>
      </c>
      <c r="I37" s="68">
        <v>-4.6</v>
      </c>
      <c r="J37" s="66"/>
      <c r="K37" s="68"/>
      <c r="L37" s="65">
        <v>0</v>
      </c>
      <c r="M37" s="65"/>
      <c r="N37" s="65">
        <v>6.3</v>
      </c>
      <c r="O37" s="66">
        <v>7.7</v>
      </c>
      <c r="P37" s="69" t="s">
        <v>128</v>
      </c>
      <c r="Q37" s="70">
        <v>11</v>
      </c>
      <c r="R37" s="67">
        <v>0</v>
      </c>
      <c r="S37" s="67">
        <v>20</v>
      </c>
      <c r="T37" s="67" t="s">
        <v>126</v>
      </c>
      <c r="U37" s="67"/>
      <c r="V37" s="71">
        <v>8</v>
      </c>
      <c r="W37" s="64">
        <v>1021.5</v>
      </c>
      <c r="X37" s="121">
        <f t="shared" si="2"/>
        <v>1032.438470506998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5.760731928368864</v>
      </c>
      <c r="AI37">
        <f t="shared" si="5"/>
        <v>5.718694631908273</v>
      </c>
      <c r="AJ37">
        <f t="shared" si="6"/>
        <v>5.646694631908273</v>
      </c>
      <c r="AK37">
        <f t="shared" si="12"/>
        <v>-1.0727984354666074</v>
      </c>
      <c r="AU37">
        <f t="shared" si="13"/>
        <v>10.28396652502388</v>
      </c>
    </row>
    <row r="38" spans="1:47" ht="12.75">
      <c r="A38" s="72">
        <v>30</v>
      </c>
      <c r="B38" s="73">
        <v>-2.2</v>
      </c>
      <c r="C38" s="74">
        <v>-2.4</v>
      </c>
      <c r="D38" s="74">
        <v>4.4</v>
      </c>
      <c r="E38" s="74">
        <v>-3.7</v>
      </c>
      <c r="F38" s="75">
        <f t="shared" si="0"/>
        <v>0.3500000000000001</v>
      </c>
      <c r="G38" s="67">
        <f t="shared" si="7"/>
        <v>95.75699456574912</v>
      </c>
      <c r="H38" s="76">
        <f t="shared" si="1"/>
        <v>-2.783845502814769</v>
      </c>
      <c r="I38" s="77">
        <v>-6.7</v>
      </c>
      <c r="J38" s="75"/>
      <c r="K38" s="77"/>
      <c r="L38" s="74">
        <v>-0.5</v>
      </c>
      <c r="M38" s="74"/>
      <c r="N38" s="74">
        <v>6.1</v>
      </c>
      <c r="O38" s="75">
        <v>7.5</v>
      </c>
      <c r="P38" s="78" t="s">
        <v>128</v>
      </c>
      <c r="Q38" s="79">
        <v>13</v>
      </c>
      <c r="R38" s="76">
        <v>2</v>
      </c>
      <c r="S38" s="76">
        <v>45.1</v>
      </c>
      <c r="T38" s="76">
        <v>0</v>
      </c>
      <c r="U38" s="76"/>
      <c r="V38" s="80">
        <v>5</v>
      </c>
      <c r="W38" s="73">
        <v>1017.6</v>
      </c>
      <c r="X38" s="121">
        <f t="shared" si="2"/>
        <v>1028.5533651316673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5.19639990390278</v>
      </c>
      <c r="AI38">
        <f t="shared" si="5"/>
        <v>5.119916373594777</v>
      </c>
      <c r="AJ38">
        <f t="shared" si="6"/>
        <v>4.975916373594777</v>
      </c>
      <c r="AK38">
        <f t="shared" si="12"/>
        <v>-2.783845502814769</v>
      </c>
      <c r="AU38">
        <f t="shared" si="13"/>
        <v>10.413833824071892</v>
      </c>
    </row>
    <row r="39" spans="1:47" ht="12.75">
      <c r="A39" s="63">
        <v>31</v>
      </c>
      <c r="B39" s="64">
        <v>0.2</v>
      </c>
      <c r="C39" s="65">
        <v>-0.1</v>
      </c>
      <c r="D39" s="65">
        <v>2</v>
      </c>
      <c r="E39" s="65">
        <v>-2.2</v>
      </c>
      <c r="F39" s="66">
        <f t="shared" si="0"/>
        <v>-0.10000000000000009</v>
      </c>
      <c r="G39" s="67">
        <f t="shared" si="7"/>
        <v>94.35702789069187</v>
      </c>
      <c r="H39" s="67">
        <f t="shared" si="1"/>
        <v>-0.5974146151443493</v>
      </c>
      <c r="I39" s="68">
        <v>-5.5</v>
      </c>
      <c r="J39" s="66"/>
      <c r="K39" s="68"/>
      <c r="L39" s="65">
        <v>0</v>
      </c>
      <c r="M39" s="65"/>
      <c r="N39" s="65">
        <v>5.8</v>
      </c>
      <c r="O39" s="66">
        <v>7.4</v>
      </c>
      <c r="P39" s="69" t="s">
        <v>152</v>
      </c>
      <c r="Q39" s="70">
        <v>20</v>
      </c>
      <c r="R39" s="67">
        <v>0</v>
      </c>
      <c r="S39" s="67">
        <v>16</v>
      </c>
      <c r="T39" s="67">
        <v>0</v>
      </c>
      <c r="U39" s="67"/>
      <c r="V39" s="71">
        <v>8</v>
      </c>
      <c r="W39" s="64">
        <v>1015.7</v>
      </c>
      <c r="X39" s="121">
        <f t="shared" si="2"/>
        <v>1026.5363259903443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6.196393484898889</v>
      </c>
      <c r="AI39">
        <f t="shared" si="5"/>
        <v>6.062732728763058</v>
      </c>
      <c r="AJ39">
        <f t="shared" si="6"/>
        <v>5.846732728763058</v>
      </c>
      <c r="AK39">
        <f t="shared" si="12"/>
        <v>-0.5974146151443493</v>
      </c>
      <c r="AU39">
        <f t="shared" si="13"/>
        <v>10.544194422898055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10.723874216085472</v>
      </c>
    </row>
    <row r="41" spans="1:47" ht="13.5" thickBot="1">
      <c r="A41" s="113" t="s">
        <v>19</v>
      </c>
      <c r="B41" s="114">
        <f>SUM(B9:B39)</f>
        <v>125.39999999999999</v>
      </c>
      <c r="C41" s="115">
        <f aca="true" t="shared" si="14" ref="C41:V41">SUM(C9:C39)</f>
        <v>107.29999999999997</v>
      </c>
      <c r="D41" s="115">
        <f t="shared" si="14"/>
        <v>261.70000000000005</v>
      </c>
      <c r="E41" s="115">
        <f t="shared" si="14"/>
        <v>52.2</v>
      </c>
      <c r="F41" s="116">
        <f t="shared" si="14"/>
        <v>156.94999999999996</v>
      </c>
      <c r="G41" s="117">
        <f t="shared" si="14"/>
        <v>2827.6739308785764</v>
      </c>
      <c r="H41" s="117">
        <f>SUM(H9:H39)</f>
        <v>83.16216495904415</v>
      </c>
      <c r="I41" s="118">
        <f t="shared" si="14"/>
        <v>-36.5</v>
      </c>
      <c r="J41" s="116">
        <f t="shared" si="14"/>
        <v>0</v>
      </c>
      <c r="K41" s="118">
        <f t="shared" si="14"/>
        <v>0</v>
      </c>
      <c r="L41" s="115">
        <f t="shared" si="14"/>
        <v>153.5</v>
      </c>
      <c r="M41" s="115">
        <f t="shared" si="14"/>
        <v>0</v>
      </c>
      <c r="N41" s="115">
        <f t="shared" si="14"/>
        <v>219.09999999999997</v>
      </c>
      <c r="O41" s="116">
        <f t="shared" si="14"/>
        <v>254.1</v>
      </c>
      <c r="P41" s="114"/>
      <c r="Q41" s="119">
        <f t="shared" si="14"/>
        <v>814</v>
      </c>
      <c r="R41" s="117">
        <f t="shared" si="14"/>
        <v>55.300000000000004</v>
      </c>
      <c r="S41" s="117"/>
      <c r="T41" s="117">
        <f>SUM(T9:T39)</f>
        <v>52.99999999999999</v>
      </c>
      <c r="U41" s="139"/>
      <c r="V41" s="119">
        <f t="shared" si="14"/>
        <v>127</v>
      </c>
      <c r="W41" s="117">
        <f>SUM(W9:W39)</f>
        <v>31319.699999999997</v>
      </c>
      <c r="X41" s="123">
        <f>SUM(X9:X39)</f>
        <v>31649.311556472327</v>
      </c>
      <c r="Y41" s="117">
        <f>SUM(Y9:Y39)</f>
        <v>0</v>
      </c>
      <c r="Z41" s="123">
        <f>SUM(Z9:Z39)</f>
        <v>1</v>
      </c>
      <c r="AA41" s="138">
        <f>SUM(AA9:AA39)</f>
        <v>0</v>
      </c>
      <c r="AB41">
        <f>MAX(AB9:AB39)</f>
        <v>11</v>
      </c>
      <c r="AC41">
        <f>MAX(AC9:AC39)</f>
        <v>14</v>
      </c>
      <c r="AD41">
        <f>MAX(AD9:AD39)</f>
        <v>16</v>
      </c>
      <c r="AE41">
        <f>MAX(AE9:AE39)</f>
        <v>4</v>
      </c>
      <c r="AF41">
        <f>MAX(AF9:AF39)</f>
        <v>14</v>
      </c>
      <c r="AU41">
        <f t="shared" si="13"/>
        <v>10.409844139388573</v>
      </c>
    </row>
    <row r="42" spans="1:47" ht="12.75">
      <c r="A42" s="72" t="s">
        <v>20</v>
      </c>
      <c r="B42" s="73">
        <f>AVERAGE(B9:B39)</f>
        <v>4.04516129032258</v>
      </c>
      <c r="C42" s="74">
        <f aca="true" t="shared" si="15" ref="C42:V42">AVERAGE(C9:C39)</f>
        <v>3.461290322580644</v>
      </c>
      <c r="D42" s="74">
        <f t="shared" si="15"/>
        <v>8.441935483870969</v>
      </c>
      <c r="E42" s="74">
        <f t="shared" si="15"/>
        <v>1.6838709677419357</v>
      </c>
      <c r="F42" s="75">
        <f t="shared" si="15"/>
        <v>5.06290322580645</v>
      </c>
      <c r="G42" s="76">
        <f t="shared" si="15"/>
        <v>91.2152880928573</v>
      </c>
      <c r="H42" s="76">
        <f>AVERAGE(H9:H39)</f>
        <v>2.6826504825498114</v>
      </c>
      <c r="I42" s="77">
        <f t="shared" si="15"/>
        <v>-1.1774193548387097</v>
      </c>
      <c r="J42" s="75" t="e">
        <f t="shared" si="15"/>
        <v>#DIV/0!</v>
      </c>
      <c r="K42" s="77" t="e">
        <f t="shared" si="15"/>
        <v>#DIV/0!</v>
      </c>
      <c r="L42" s="74">
        <f t="shared" si="15"/>
        <v>4.951612903225806</v>
      </c>
      <c r="M42" s="74" t="e">
        <f t="shared" si="15"/>
        <v>#DIV/0!</v>
      </c>
      <c r="N42" s="74">
        <f t="shared" si="15"/>
        <v>7.06774193548387</v>
      </c>
      <c r="O42" s="75">
        <f t="shared" si="15"/>
        <v>8.196774193548388</v>
      </c>
      <c r="P42" s="73"/>
      <c r="Q42" s="75">
        <f t="shared" si="15"/>
        <v>26.258064516129032</v>
      </c>
      <c r="R42" s="76">
        <f t="shared" si="15"/>
        <v>1.7838709677419355</v>
      </c>
      <c r="S42" s="76"/>
      <c r="T42" s="76">
        <f>AVERAGE(T9:T39)</f>
        <v>1.9629629629629628</v>
      </c>
      <c r="U42" s="76"/>
      <c r="V42" s="76">
        <f t="shared" si="15"/>
        <v>4.096774193548387</v>
      </c>
      <c r="W42" s="76">
        <f>AVERAGE(W9:W39)</f>
        <v>1010.3129032258064</v>
      </c>
      <c r="X42" s="124">
        <f>AVERAGE(X9:X39)</f>
        <v>1020.9455340797525</v>
      </c>
      <c r="Y42" s="127"/>
      <c r="Z42" s="134"/>
      <c r="AA42" s="130"/>
      <c r="AU42">
        <f t="shared" si="13"/>
        <v>10.441668982038578</v>
      </c>
    </row>
    <row r="43" spans="1:47" ht="12.75">
      <c r="A43" s="72" t="s">
        <v>21</v>
      </c>
      <c r="B43" s="73">
        <f>MAX(B9:B39)</f>
        <v>11.2</v>
      </c>
      <c r="C43" s="74">
        <f aca="true" t="shared" si="16" ref="C43:V43">MAX(C9:C39)</f>
        <v>10.4</v>
      </c>
      <c r="D43" s="74">
        <f t="shared" si="16"/>
        <v>12.2</v>
      </c>
      <c r="E43" s="74">
        <f t="shared" si="16"/>
        <v>8.5</v>
      </c>
      <c r="F43" s="75">
        <f t="shared" si="16"/>
        <v>9.85</v>
      </c>
      <c r="G43" s="76">
        <f t="shared" si="16"/>
        <v>98.53569637118363</v>
      </c>
      <c r="H43" s="76">
        <f>MAX(H9:H39)</f>
        <v>9.623223566268635</v>
      </c>
      <c r="I43" s="77">
        <f t="shared" si="16"/>
        <v>6.1</v>
      </c>
      <c r="J43" s="75">
        <f t="shared" si="16"/>
        <v>0</v>
      </c>
      <c r="K43" s="77">
        <f t="shared" si="16"/>
        <v>0</v>
      </c>
      <c r="L43" s="74">
        <f t="shared" si="16"/>
        <v>11</v>
      </c>
      <c r="M43" s="74">
        <f t="shared" si="16"/>
        <v>0</v>
      </c>
      <c r="N43" s="74">
        <f t="shared" si="16"/>
        <v>8.5</v>
      </c>
      <c r="O43" s="75">
        <f t="shared" si="16"/>
        <v>9</v>
      </c>
      <c r="P43" s="73"/>
      <c r="Q43" s="70">
        <f t="shared" si="16"/>
        <v>51</v>
      </c>
      <c r="R43" s="76">
        <f t="shared" si="16"/>
        <v>5.8</v>
      </c>
      <c r="S43" s="76"/>
      <c r="T43" s="76">
        <f>MAX(T9:T39)</f>
        <v>16</v>
      </c>
      <c r="U43" s="140"/>
      <c r="V43" s="70">
        <f t="shared" si="16"/>
        <v>8</v>
      </c>
      <c r="W43" s="76">
        <f>MAX(W9:W39)</f>
        <v>1023.4</v>
      </c>
      <c r="X43" s="124">
        <f>MAX(X9:X39)</f>
        <v>1034.3669200105157</v>
      </c>
      <c r="Y43" s="127"/>
      <c r="Z43" s="134"/>
      <c r="AA43" s="127"/>
      <c r="AU43">
        <f t="shared" si="13"/>
        <v>10.672789991607164</v>
      </c>
    </row>
    <row r="44" spans="1:47" ht="13.5" thickBot="1">
      <c r="A44" s="81" t="s">
        <v>22</v>
      </c>
      <c r="B44" s="82">
        <f>MIN(B9:B39)</f>
        <v>-5.6</v>
      </c>
      <c r="C44" s="83">
        <f aca="true" t="shared" si="17" ref="C44:V44">MIN(C9:C39)</f>
        <v>-5.9</v>
      </c>
      <c r="D44" s="83">
        <f t="shared" si="17"/>
        <v>2</v>
      </c>
      <c r="E44" s="83">
        <f t="shared" si="17"/>
        <v>-6.5</v>
      </c>
      <c r="F44" s="84">
        <f t="shared" si="17"/>
        <v>-1.1</v>
      </c>
      <c r="G44" s="85">
        <f t="shared" si="17"/>
        <v>71.83048677443516</v>
      </c>
      <c r="H44" s="85">
        <f>MIN(H9:H39)</f>
        <v>-6.6364501945570575</v>
      </c>
      <c r="I44" s="86">
        <f t="shared" si="17"/>
        <v>-10</v>
      </c>
      <c r="J44" s="84">
        <f t="shared" si="17"/>
        <v>0</v>
      </c>
      <c r="K44" s="86">
        <f t="shared" si="17"/>
        <v>0</v>
      </c>
      <c r="L44" s="83">
        <f t="shared" si="17"/>
        <v>-1.5</v>
      </c>
      <c r="M44" s="83">
        <f t="shared" si="17"/>
        <v>0</v>
      </c>
      <c r="N44" s="83">
        <f t="shared" si="17"/>
        <v>5.1</v>
      </c>
      <c r="O44" s="84">
        <f t="shared" si="17"/>
        <v>7.3</v>
      </c>
      <c r="P44" s="82"/>
      <c r="Q44" s="120">
        <f t="shared" si="17"/>
        <v>10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988.5</v>
      </c>
      <c r="X44" s="125">
        <f>MIN(X9:X39)</f>
        <v>998.8331266185062</v>
      </c>
      <c r="Y44" s="128"/>
      <c r="Z44" s="136"/>
      <c r="AA44" s="128"/>
      <c r="AU44">
        <f t="shared" si="13"/>
        <v>10.8888624931428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10.938470506998048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10.95336513166721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10.836325990344177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19</v>
      </c>
      <c r="C61">
        <f>DCOUNTA(T8:T38,1,C59:C60)</f>
        <v>17</v>
      </c>
      <c r="D61">
        <f>DCOUNTA(T8:T38,1,D59:D60)</f>
        <v>7</v>
      </c>
      <c r="F61">
        <f>DCOUNTA(T8:T38,1,F59:F60)</f>
        <v>4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15</v>
      </c>
      <c r="C64">
        <f>(C61-F61)</f>
        <v>13</v>
      </c>
      <c r="D64">
        <f>(D61-F61)</f>
        <v>3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M8" sqref="M8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162</v>
      </c>
      <c r="I4" s="60" t="s">
        <v>56</v>
      </c>
      <c r="J4" s="59">
        <v>2012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8.441935483870969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1.6838709677419357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5.06290322580645</v>
      </c>
      <c r="D9" s="5">
        <v>1.4</v>
      </c>
      <c r="E9" s="3"/>
      <c r="F9" s="40">
        <v>1</v>
      </c>
      <c r="G9" s="89" t="s">
        <v>107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12.2</v>
      </c>
      <c r="C10" s="5" t="s">
        <v>32</v>
      </c>
      <c r="D10" s="5">
        <f>Data1!$AB$41</f>
        <v>11</v>
      </c>
      <c r="E10" s="3"/>
      <c r="F10" s="40">
        <v>2</v>
      </c>
      <c r="G10" s="93" t="s">
        <v>114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-6.5</v>
      </c>
      <c r="C11" s="5" t="s">
        <v>32</v>
      </c>
      <c r="D11" s="24">
        <f>Data1!$AC$41</f>
        <v>14</v>
      </c>
      <c r="E11" s="3"/>
      <c r="F11" s="40">
        <v>3</v>
      </c>
      <c r="G11" s="93" t="s">
        <v>113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-10</v>
      </c>
      <c r="C12" s="5" t="s">
        <v>32</v>
      </c>
      <c r="D12" s="24">
        <f>Data1!$AD$41</f>
        <v>16</v>
      </c>
      <c r="E12" s="3"/>
      <c r="F12" s="40">
        <v>4</v>
      </c>
      <c r="G12" s="93" t="s">
        <v>112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8.196774193548388</v>
      </c>
      <c r="C13" s="5"/>
      <c r="D13" s="24"/>
      <c r="E13" s="3"/>
      <c r="F13" s="40">
        <v>5</v>
      </c>
      <c r="G13" s="93" t="s">
        <v>111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117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121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120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52.99999999999999</v>
      </c>
      <c r="D17" s="5">
        <v>92</v>
      </c>
      <c r="E17" s="3"/>
      <c r="F17" s="40">
        <v>9</v>
      </c>
      <c r="G17" s="93" t="s">
        <v>123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15</v>
      </c>
      <c r="D18" s="5"/>
      <c r="E18" s="3"/>
      <c r="F18" s="40">
        <v>10</v>
      </c>
      <c r="G18" s="93" t="s">
        <v>122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13</v>
      </c>
      <c r="D19" s="5"/>
      <c r="E19" s="3"/>
      <c r="F19" s="40">
        <v>11</v>
      </c>
      <c r="G19" s="93" t="s">
        <v>124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3</v>
      </c>
      <c r="D20" s="5"/>
      <c r="E20" s="3"/>
      <c r="F20" s="40">
        <v>12</v>
      </c>
      <c r="G20" s="93" t="s">
        <v>127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16</v>
      </c>
      <c r="D21" s="5"/>
      <c r="E21" s="3"/>
      <c r="F21" s="40">
        <v>13</v>
      </c>
      <c r="G21" s="93" t="s">
        <v>129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4</v>
      </c>
      <c r="D22" s="5"/>
      <c r="E22" s="3"/>
      <c r="F22" s="40">
        <v>14</v>
      </c>
      <c r="G22" s="93" t="s">
        <v>130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131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132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5.8</v>
      </c>
      <c r="D25" s="5" t="s">
        <v>46</v>
      </c>
      <c r="E25" s="5">
        <f>Data1!$AF$41</f>
        <v>14</v>
      </c>
      <c r="F25" s="40">
        <v>17</v>
      </c>
      <c r="G25" s="93" t="s">
        <v>133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55.300000000000004</v>
      </c>
      <c r="D26" s="5" t="s">
        <v>46</v>
      </c>
      <c r="E26" s="3"/>
      <c r="F26" s="40">
        <v>18</v>
      </c>
      <c r="G26" s="93" t="s">
        <v>135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136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139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140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51</v>
      </c>
      <c r="D30" s="5"/>
      <c r="E30" s="5"/>
      <c r="F30" s="40">
        <v>22</v>
      </c>
      <c r="G30" s="93" t="s">
        <v>142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6</v>
      </c>
      <c r="D31" s="22"/>
      <c r="E31" s="5"/>
      <c r="F31" s="40">
        <v>23</v>
      </c>
      <c r="G31" s="93" t="s">
        <v>143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146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145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1</v>
      </c>
      <c r="D34" s="3"/>
      <c r="E34" s="3"/>
      <c r="F34" s="40">
        <v>26</v>
      </c>
      <c r="G34" s="93" t="s">
        <v>149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155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150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151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154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10</v>
      </c>
      <c r="D39" s="5"/>
      <c r="E39" s="3"/>
      <c r="F39" s="40">
        <v>31</v>
      </c>
      <c r="G39" s="95" t="s">
        <v>153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16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156</v>
      </c>
      <c r="B43" s="3" t="s">
        <v>157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160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 t="s">
        <v>161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2012-02-03T14:05:16Z</dcterms:modified>
  <cp:category/>
  <cp:version/>
  <cp:contentType/>
  <cp:contentStatus/>
</cp:coreProperties>
</file>