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<sst xmlns="http://schemas.openxmlformats.org/spreadsheetml/2006/main" count="180" uniqueCount="143">
  <si>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</si>
  <si>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</si>
  <si>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</si>
  <si>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</si>
  <si>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</si>
  <si>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</si>
  <si>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</si>
  <si>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</si>
  <si>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</si>
  <si>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</si>
  <si>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</si>
  <si>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</si>
  <si>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</si>
  <si>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</si>
  <si>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</si>
  <si>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</si>
  <si>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</si>
  <si>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</si>
  <si>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</si>
  <si>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</si>
  <si>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</si>
  <si>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</si>
  <si>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</si>
  <si>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</si>
  <si>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</si>
  <si>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</si>
  <si>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</si>
  <si>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</si>
  <si>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</si>
  <si>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</si>
  <si>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</si>
  <si>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</si>
  <si>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</si>
  <si>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</si>
  <si>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</si>
  <si>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</si>
  <si>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</si>
  <si>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</si>
  <si>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</si>
  <si>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</si>
  <si>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</si>
  <si>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</si>
  <si>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</si>
  <si>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</si>
  <si>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</si>
  <si>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</si>
  <si>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</si>
  <si>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</si>
  <si>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</si>
  <si>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</si>
  <si>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</si>
  <si>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</si>
  <si>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</si>
  <si>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</si>
  <si>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</si>
  <si>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</si>
  <si>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</si>
  <si>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</si>
  <si>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</si>
  <si>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</si>
  <si>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</si>
  <si>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</si>
  <si>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</si>
  <si>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</si>
  <si>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</si>
  <si>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</si>
  <si>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</si>
  <si>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</si>
  <si>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</si>
  <si>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</si>
  <si>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</si>
  <si>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</si>
  <si>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</si>
  <si>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</si>
  <si>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</si>
  <si>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</si>
  <si>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</si>
  <si>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</si>
  <si>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</si>
  <si>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</si>
  <si>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</si>
  <si>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</si>
  <si>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</si>
  <si>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</si>
  <si>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</si>
  <si>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</si>
  <si>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</si>
  <si>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</si>
  <si>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</si>
  <si>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</si>
  <si>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</si>
  <si>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</si>
  <si>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</si>
  <si>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</si>
  <si>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</si>
  <si>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</si>
  <si>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</si>
  <si>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</si>
  <si>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</si>
  <si>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</si>
  <si>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Surf</t>
  </si>
  <si>
    <t>5cm</t>
  </si>
  <si>
    <t>July</t>
  </si>
  <si>
    <t>W</t>
  </si>
  <si>
    <t>NW</t>
  </si>
  <si>
    <t>A wet start with some heavy rain. Easing for a time, but further bursts later on.</t>
  </si>
  <si>
    <t xml:space="preserve">Rain clearing to leave a cloudy and slightly warmer day. </t>
  </si>
  <si>
    <t xml:space="preserve">Showers early on, then mostly cloudy again </t>
  </si>
  <si>
    <t>Rather cloudy and still on the cool side for early July.</t>
  </si>
  <si>
    <t>Remaining cloudy and cool - little if any brightness throughout the day.</t>
  </si>
  <si>
    <t>tr</t>
  </si>
  <si>
    <t>A rather cloudy start, but soon becoming sunny and warm.</t>
  </si>
  <si>
    <t>A cool start, but sunny. Staying mostly sunny and warm. Clodier later.</t>
  </si>
  <si>
    <t>Very humid day with lots of cloud. Some sunny intervals later on and still warm.</t>
  </si>
  <si>
    <t>E</t>
  </si>
  <si>
    <t>S</t>
  </si>
  <si>
    <t>NE</t>
  </si>
  <si>
    <t>A clear and sunny day, with temperatures becoming hot.</t>
  </si>
  <si>
    <t>Another hot day, but more cloud - especially later. Cold front moving through overnight.</t>
  </si>
  <si>
    <t>Cooler and much fresher, but quite warm with sunshine later.</t>
  </si>
  <si>
    <t>Sunny and becoming hot once more. Clear skies.</t>
  </si>
  <si>
    <t>Another very sunny day, and becoming hotter still.</t>
  </si>
  <si>
    <t>Surprisingly cool start again, but turning hot again. Range of 20.7C.</t>
  </si>
  <si>
    <t>More long spells of strong sunshine; becoming very hot, exceeding 30C.</t>
  </si>
  <si>
    <t>Very hot again with sunshine. Storms moving north by evening. Feeling humid.</t>
  </si>
  <si>
    <t>calm</t>
  </si>
  <si>
    <t>SW</t>
  </si>
  <si>
    <t>Much cooler,though a muggy start. Rain becoming persistent during the afternoon.</t>
  </si>
  <si>
    <t>Bright spells with some sunshine. Becoming warmer too.</t>
  </si>
  <si>
    <t>Mostly cloudy, but some sunshine again. Turning warm,too.</t>
  </si>
  <si>
    <t>Bright or sunny intervals, warm again.</t>
  </si>
  <si>
    <t>Quite warm with sunshine at times. Cloudier spells later with some showers.</t>
  </si>
  <si>
    <t>Mostly bright and quite warm, with some cloudy patches.</t>
  </si>
  <si>
    <t>A generally cloudy day, though still reasonably warm. A few spots of rain overnight.</t>
  </si>
  <si>
    <t>Remaining warm with sunny intervals. Cloudy overnight with rain in early hours of 25th.</t>
  </si>
  <si>
    <t>A cloudy and wet day, with some heavy bursts of rain. Clearing to showers later.</t>
  </si>
  <si>
    <t>A bright start, then gradually clouding over. A few showery outbreaks later in the day.</t>
  </si>
  <si>
    <t>Mostly bright with patchy cloud.</t>
  </si>
  <si>
    <t>A bright and quite sunny morning. Clouding over with light rain by late-afternoon.</t>
  </si>
  <si>
    <t>A bright start again, soon cloudy with rain by lunchti,e, lasting until evening.</t>
  </si>
  <si>
    <t>Rather a cloudy start and a cool wind, but brighter and warm later with some sunshine.</t>
  </si>
  <si>
    <t>Mostly cloudy, with some mainly light spells of rain late afternoon, clearing later.</t>
  </si>
  <si>
    <t>Date/av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</si>
</sst>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16.1</c:v>
                </c:pt>
                <c:pt idx="1">
                  <c:v>19.5</c:v>
                </c:pt>
                <c:pt idx="2">
                  <c:v>19</c:v>
                </c:pt>
                <c:pt idx="3">
                  <c:v>17.8</c:v>
                </c:pt>
                <c:pt idx="4">
                  <c:v>18</c:v>
                </c:pt>
                <c:pt idx="5">
                  <c:v>21</c:v>
                </c:pt>
                <c:pt idx="6">
                  <c:v>22.2</c:v>
                </c:pt>
                <c:pt idx="7">
                  <c:v>23.1</c:v>
                </c:pt>
                <c:pt idx="8">
                  <c:v>27.1</c:v>
                </c:pt>
                <c:pt idx="9">
                  <c:v>25.4</c:v>
                </c:pt>
                <c:pt idx="10">
                  <c:v>20.5</c:v>
                </c:pt>
                <c:pt idx="11">
                  <c:v>25.7</c:v>
                </c:pt>
                <c:pt idx="12">
                  <c:v>28.2</c:v>
                </c:pt>
                <c:pt idx="13">
                  <c:v>29.7</c:v>
                </c:pt>
                <c:pt idx="14">
                  <c:v>30.9</c:v>
                </c:pt>
                <c:pt idx="15">
                  <c:v>30.1</c:v>
                </c:pt>
                <c:pt idx="16">
                  <c:v>21.2</c:v>
                </c:pt>
                <c:pt idx="17">
                  <c:v>23.7</c:v>
                </c:pt>
                <c:pt idx="18">
                  <c:v>23.9</c:v>
                </c:pt>
                <c:pt idx="19">
                  <c:v>23</c:v>
                </c:pt>
                <c:pt idx="20">
                  <c:v>22</c:v>
                </c:pt>
                <c:pt idx="21">
                  <c:v>22.5</c:v>
                </c:pt>
                <c:pt idx="22">
                  <c:v>21.2</c:v>
                </c:pt>
                <c:pt idx="23">
                  <c:v>21.3</c:v>
                </c:pt>
                <c:pt idx="24">
                  <c:v>18.2</c:v>
                </c:pt>
                <c:pt idx="25">
                  <c:v>20.7</c:v>
                </c:pt>
                <c:pt idx="26">
                  <c:v>19.6</c:v>
                </c:pt>
                <c:pt idx="27">
                  <c:v>21.8</c:v>
                </c:pt>
                <c:pt idx="28">
                  <c:v>20.3</c:v>
                </c:pt>
                <c:pt idx="29">
                  <c:v>22.4</c:v>
                </c:pt>
                <c:pt idx="30">
                  <c:v>20.3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13</c:v>
                </c:pt>
                <c:pt idx="1">
                  <c:v>12.6</c:v>
                </c:pt>
                <c:pt idx="2">
                  <c:v>12.6</c:v>
                </c:pt>
                <c:pt idx="3">
                  <c:v>10.7</c:v>
                </c:pt>
                <c:pt idx="4">
                  <c:v>10.1</c:v>
                </c:pt>
                <c:pt idx="5">
                  <c:v>12.2</c:v>
                </c:pt>
                <c:pt idx="6">
                  <c:v>8.1</c:v>
                </c:pt>
                <c:pt idx="7">
                  <c:v>11.9</c:v>
                </c:pt>
                <c:pt idx="8">
                  <c:v>12.2</c:v>
                </c:pt>
                <c:pt idx="9">
                  <c:v>14.4</c:v>
                </c:pt>
                <c:pt idx="10">
                  <c:v>12.1</c:v>
                </c:pt>
                <c:pt idx="11">
                  <c:v>9.8</c:v>
                </c:pt>
                <c:pt idx="12">
                  <c:v>9</c:v>
                </c:pt>
                <c:pt idx="13">
                  <c:v>9</c:v>
                </c:pt>
                <c:pt idx="14">
                  <c:v>13.9</c:v>
                </c:pt>
                <c:pt idx="15">
                  <c:v>15.8</c:v>
                </c:pt>
                <c:pt idx="16">
                  <c:v>17.1</c:v>
                </c:pt>
                <c:pt idx="17">
                  <c:v>12.3</c:v>
                </c:pt>
                <c:pt idx="18">
                  <c:v>14.1</c:v>
                </c:pt>
                <c:pt idx="19">
                  <c:v>12.9</c:v>
                </c:pt>
                <c:pt idx="20">
                  <c:v>15.2</c:v>
                </c:pt>
                <c:pt idx="21">
                  <c:v>11.6</c:v>
                </c:pt>
                <c:pt idx="22">
                  <c:v>14.2</c:v>
                </c:pt>
                <c:pt idx="23">
                  <c:v>14</c:v>
                </c:pt>
                <c:pt idx="24">
                  <c:v>14.9</c:v>
                </c:pt>
                <c:pt idx="25">
                  <c:v>10.7</c:v>
                </c:pt>
                <c:pt idx="26">
                  <c:v>13.1</c:v>
                </c:pt>
                <c:pt idx="27">
                  <c:v>10</c:v>
                </c:pt>
                <c:pt idx="28">
                  <c:v>16.2</c:v>
                </c:pt>
                <c:pt idx="29">
                  <c:v>16.1</c:v>
                </c:pt>
                <c:pt idx="30">
                  <c:v>14.6</c:v>
                </c:pt>
              </c:numCache>
            </c:numRef>
          </c:val>
          <c:smooth val="0"/>
        </c:ser>
        <c:marker val="1"/>
        <c:axId val="4625643"/>
        <c:axId val="41630788"/>
      </c:lineChart>
      <c:catAx>
        <c:axId val="4625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30788"/>
        <c:crosses val="autoZero"/>
        <c:auto val="1"/>
        <c:lblOffset val="100"/>
        <c:noMultiLvlLbl val="0"/>
      </c:catAx>
      <c:valAx>
        <c:axId val="41630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6256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6.1</c:v>
                </c:pt>
                <c:pt idx="1">
                  <c:v>0.2</c:v>
                </c:pt>
                <c:pt idx="2">
                  <c:v>0.9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10.2</c:v>
                </c:pt>
                <c:pt idx="16">
                  <c:v>3.9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</c:v>
                </c:pt>
                <c:pt idx="21">
                  <c:v>0</c:v>
                </c:pt>
                <c:pt idx="22">
                  <c:v>0</c:v>
                </c:pt>
                <c:pt idx="23">
                  <c:v>5.1</c:v>
                </c:pt>
                <c:pt idx="24">
                  <c:v>8.8</c:v>
                </c:pt>
                <c:pt idx="25">
                  <c:v>1.6</c:v>
                </c:pt>
                <c:pt idx="26">
                  <c:v>0</c:v>
                </c:pt>
                <c:pt idx="27">
                  <c:v>1.2</c:v>
                </c:pt>
                <c:pt idx="28">
                  <c:v>3.3</c:v>
                </c:pt>
                <c:pt idx="29">
                  <c:v>0</c:v>
                </c:pt>
                <c:pt idx="30">
                  <c:v>2</c:v>
                </c:pt>
              </c:numCache>
            </c:numRef>
          </c:val>
        </c:ser>
        <c:axId val="39132773"/>
        <c:axId val="16650638"/>
      </c:barChart>
      <c:catAx>
        <c:axId val="3913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50638"/>
        <c:crosses val="autoZero"/>
        <c:auto val="1"/>
        <c:lblOffset val="100"/>
        <c:noMultiLvlLbl val="0"/>
      </c:catAx>
      <c:valAx>
        <c:axId val="16650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91327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15638015"/>
        <c:axId val="6524408"/>
      </c:barChart>
      <c:catAx>
        <c:axId val="15638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4408"/>
        <c:crosses val="autoZero"/>
        <c:auto val="1"/>
        <c:lblOffset val="100"/>
        <c:noMultiLvlLbl val="0"/>
      </c:catAx>
      <c:valAx>
        <c:axId val="6524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56380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11.8</c:v>
                </c:pt>
                <c:pt idx="1">
                  <c:v>10.5</c:v>
                </c:pt>
                <c:pt idx="2">
                  <c:v>12.1</c:v>
                </c:pt>
                <c:pt idx="3">
                  <c:v>8.1</c:v>
                </c:pt>
                <c:pt idx="4">
                  <c:v>7.6</c:v>
                </c:pt>
                <c:pt idx="5">
                  <c:v>11.8</c:v>
                </c:pt>
                <c:pt idx="6">
                  <c:v>4.8</c:v>
                </c:pt>
                <c:pt idx="7">
                  <c:v>10.8</c:v>
                </c:pt>
                <c:pt idx="8">
                  <c:v>8.8</c:v>
                </c:pt>
                <c:pt idx="9">
                  <c:v>9.7</c:v>
                </c:pt>
                <c:pt idx="10">
                  <c:v>8.1</c:v>
                </c:pt>
                <c:pt idx="11">
                  <c:v>5.7</c:v>
                </c:pt>
                <c:pt idx="12">
                  <c:v>5</c:v>
                </c:pt>
                <c:pt idx="13">
                  <c:v>4.3</c:v>
                </c:pt>
                <c:pt idx="14">
                  <c:v>10.4</c:v>
                </c:pt>
                <c:pt idx="15">
                  <c:v>11.4</c:v>
                </c:pt>
                <c:pt idx="16">
                  <c:v>15.2</c:v>
                </c:pt>
                <c:pt idx="17">
                  <c:v>9.3</c:v>
                </c:pt>
                <c:pt idx="18">
                  <c:v>10.3</c:v>
                </c:pt>
                <c:pt idx="19">
                  <c:v>7.8</c:v>
                </c:pt>
                <c:pt idx="20">
                  <c:v>13.1</c:v>
                </c:pt>
                <c:pt idx="21">
                  <c:v>7.2</c:v>
                </c:pt>
                <c:pt idx="22">
                  <c:v>10.1</c:v>
                </c:pt>
                <c:pt idx="23">
                  <c:v>11.1</c:v>
                </c:pt>
                <c:pt idx="24">
                  <c:v>12.9</c:v>
                </c:pt>
                <c:pt idx="25">
                  <c:v>7.1</c:v>
                </c:pt>
                <c:pt idx="26">
                  <c:v>12.8</c:v>
                </c:pt>
                <c:pt idx="27">
                  <c:v>5.2</c:v>
                </c:pt>
                <c:pt idx="28">
                  <c:v>14.9</c:v>
                </c:pt>
                <c:pt idx="29">
                  <c:v>14.9</c:v>
                </c:pt>
                <c:pt idx="30">
                  <c:v>13.6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58719673"/>
        <c:axId val="58715010"/>
      </c:lineChart>
      <c:catAx>
        <c:axId val="58719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15010"/>
        <c:crosses val="autoZero"/>
        <c:auto val="1"/>
        <c:lblOffset val="100"/>
        <c:noMultiLvlLbl val="0"/>
      </c:catAx>
      <c:valAx>
        <c:axId val="58715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87196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Surf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14.9</c:v>
                </c:pt>
                <c:pt idx="1">
                  <c:v>15.5</c:v>
                </c:pt>
                <c:pt idx="2">
                  <c:v>15.5</c:v>
                </c:pt>
                <c:pt idx="3">
                  <c:v>13.8</c:v>
                </c:pt>
                <c:pt idx="4">
                  <c:v>19.2</c:v>
                </c:pt>
                <c:pt idx="5">
                  <c:v>20.8</c:v>
                </c:pt>
                <c:pt idx="6">
                  <c:v>12</c:v>
                </c:pt>
                <c:pt idx="7">
                  <c:v>16.8</c:v>
                </c:pt>
                <c:pt idx="8">
                  <c:v>15.6</c:v>
                </c:pt>
                <c:pt idx="9">
                  <c:v>18.5</c:v>
                </c:pt>
                <c:pt idx="10">
                  <c:v>15.9</c:v>
                </c:pt>
                <c:pt idx="11">
                  <c:v>30.2</c:v>
                </c:pt>
                <c:pt idx="12">
                  <c:v>25.6</c:v>
                </c:pt>
                <c:pt idx="13">
                  <c:v>16.3</c:v>
                </c:pt>
                <c:pt idx="14">
                  <c:v>18.1</c:v>
                </c:pt>
                <c:pt idx="15">
                  <c:v>20.1</c:v>
                </c:pt>
                <c:pt idx="16">
                  <c:v>19.3</c:v>
                </c:pt>
                <c:pt idx="17">
                  <c:v>14.8</c:v>
                </c:pt>
                <c:pt idx="18">
                  <c:v>19.5</c:v>
                </c:pt>
                <c:pt idx="19">
                  <c:v>22.5</c:v>
                </c:pt>
                <c:pt idx="20">
                  <c:v>26.7</c:v>
                </c:pt>
                <c:pt idx="21">
                  <c:v>19.3</c:v>
                </c:pt>
                <c:pt idx="22">
                  <c:v>21.1</c:v>
                </c:pt>
                <c:pt idx="23">
                  <c:v>20.1</c:v>
                </c:pt>
                <c:pt idx="24">
                  <c:v>17.5</c:v>
                </c:pt>
                <c:pt idx="25">
                  <c:v>14.5</c:v>
                </c:pt>
                <c:pt idx="26">
                  <c:v>22.4</c:v>
                </c:pt>
                <c:pt idx="27">
                  <c:v>19.3</c:v>
                </c:pt>
                <c:pt idx="28">
                  <c:v>20.3</c:v>
                </c:pt>
                <c:pt idx="29">
                  <c:v>19.5</c:v>
                </c:pt>
                <c:pt idx="30">
                  <c:v>18.8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15</c:v>
                </c:pt>
                <c:pt idx="1">
                  <c:v>15.2</c:v>
                </c:pt>
                <c:pt idx="2">
                  <c:v>15.1</c:v>
                </c:pt>
                <c:pt idx="3">
                  <c:v>14</c:v>
                </c:pt>
                <c:pt idx="4">
                  <c:v>17</c:v>
                </c:pt>
                <c:pt idx="5">
                  <c:v>18.8</c:v>
                </c:pt>
                <c:pt idx="6">
                  <c:v>13.8</c:v>
                </c:pt>
                <c:pt idx="7">
                  <c:v>16.1</c:v>
                </c:pt>
                <c:pt idx="8">
                  <c:v>15.5</c:v>
                </c:pt>
                <c:pt idx="9">
                  <c:v>17.7</c:v>
                </c:pt>
                <c:pt idx="10">
                  <c:v>16.1</c:v>
                </c:pt>
                <c:pt idx="11">
                  <c:v>25</c:v>
                </c:pt>
                <c:pt idx="12">
                  <c:v>20.5</c:v>
                </c:pt>
                <c:pt idx="13">
                  <c:v>16.5</c:v>
                </c:pt>
                <c:pt idx="14">
                  <c:v>18</c:v>
                </c:pt>
                <c:pt idx="15">
                  <c:v>19</c:v>
                </c:pt>
                <c:pt idx="16">
                  <c:v>19</c:v>
                </c:pt>
                <c:pt idx="17">
                  <c:v>15</c:v>
                </c:pt>
                <c:pt idx="18">
                  <c:v>18.5</c:v>
                </c:pt>
                <c:pt idx="19">
                  <c:v>17.5</c:v>
                </c:pt>
                <c:pt idx="20">
                  <c:v>21.9</c:v>
                </c:pt>
                <c:pt idx="21">
                  <c:v>17.9</c:v>
                </c:pt>
                <c:pt idx="22">
                  <c:v>19</c:v>
                </c:pt>
                <c:pt idx="23">
                  <c:v>18.8</c:v>
                </c:pt>
                <c:pt idx="24">
                  <c:v>17</c:v>
                </c:pt>
                <c:pt idx="25">
                  <c:v>14.5</c:v>
                </c:pt>
                <c:pt idx="26">
                  <c:v>20.2</c:v>
                </c:pt>
                <c:pt idx="27">
                  <c:v>17.8</c:v>
                </c:pt>
                <c:pt idx="28">
                  <c:v>19</c:v>
                </c:pt>
                <c:pt idx="29">
                  <c:v>18.2</c:v>
                </c:pt>
                <c:pt idx="30">
                  <c:v>18.1</c:v>
                </c:pt>
              </c:numCache>
            </c:numRef>
          </c:val>
          <c:smooth val="0"/>
        </c:ser>
        <c:marker val="1"/>
        <c:axId val="58673043"/>
        <c:axId val="58295340"/>
      </c:lineChart>
      <c:catAx>
        <c:axId val="58673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95340"/>
        <c:crosses val="autoZero"/>
        <c:auto val="1"/>
        <c:lblOffset val="100"/>
        <c:noMultiLvlLbl val="0"/>
      </c:catAx>
      <c:valAx>
        <c:axId val="58295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86730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15.5</c:v>
                </c:pt>
                <c:pt idx="1">
                  <c:v>15.3</c:v>
                </c:pt>
                <c:pt idx="2">
                  <c:v>15.5</c:v>
                </c:pt>
                <c:pt idx="3">
                  <c:v>14.8</c:v>
                </c:pt>
                <c:pt idx="4">
                  <c:v>15.8</c:v>
                </c:pt>
                <c:pt idx="5">
                  <c:v>16.7</c:v>
                </c:pt>
                <c:pt idx="6">
                  <c:v>14.8</c:v>
                </c:pt>
                <c:pt idx="7">
                  <c:v>16.1</c:v>
                </c:pt>
                <c:pt idx="8">
                  <c:v>15.8</c:v>
                </c:pt>
                <c:pt idx="9">
                  <c:v>17.1</c:v>
                </c:pt>
                <c:pt idx="10">
                  <c:v>16.6</c:v>
                </c:pt>
                <c:pt idx="11">
                  <c:v>18.3</c:v>
                </c:pt>
                <c:pt idx="12">
                  <c:v>16.8</c:v>
                </c:pt>
                <c:pt idx="13">
                  <c:v>16.5</c:v>
                </c:pt>
                <c:pt idx="14">
                  <c:v>17.9</c:v>
                </c:pt>
                <c:pt idx="15">
                  <c:v>18.5</c:v>
                </c:pt>
                <c:pt idx="16">
                  <c:v>19</c:v>
                </c:pt>
                <c:pt idx="17">
                  <c:v>16</c:v>
                </c:pt>
                <c:pt idx="18">
                  <c:v>17.6</c:v>
                </c:pt>
                <c:pt idx="19">
                  <c:v>18.1</c:v>
                </c:pt>
                <c:pt idx="20">
                  <c:v>18.2</c:v>
                </c:pt>
                <c:pt idx="21">
                  <c:v>16.5</c:v>
                </c:pt>
                <c:pt idx="22">
                  <c:v>17.7</c:v>
                </c:pt>
                <c:pt idx="23">
                  <c:v>17.2</c:v>
                </c:pt>
                <c:pt idx="24">
                  <c:v>16.9</c:v>
                </c:pt>
                <c:pt idx="25">
                  <c:v>15</c:v>
                </c:pt>
                <c:pt idx="26">
                  <c:v>17.2</c:v>
                </c:pt>
                <c:pt idx="27">
                  <c:v>16</c:v>
                </c:pt>
                <c:pt idx="28">
                  <c:v>17.2</c:v>
                </c:pt>
                <c:pt idx="29">
                  <c:v>17.1</c:v>
                </c:pt>
                <c:pt idx="30">
                  <c:v>17.2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</c:numCache>
            </c:numRef>
          </c:val>
          <c:smooth val="0"/>
        </c:ser>
        <c:marker val="1"/>
        <c:axId val="54896013"/>
        <c:axId val="24302070"/>
      </c:lineChart>
      <c:catAx>
        <c:axId val="54896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02070"/>
        <c:crosses val="autoZero"/>
        <c:auto val="1"/>
        <c:lblOffset val="100"/>
        <c:noMultiLvlLbl val="0"/>
      </c:catAx>
      <c:valAx>
        <c:axId val="24302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48960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Data1!$W$9:$W$39</c:f>
              <c:numCache>
                <c:ptCount val="31"/>
                <c:pt idx="0">
                  <c:v>1001.6021495541271</c:v>
                </c:pt>
                <c:pt idx="1">
                  <c:v>1012.1947957999461</c:v>
                </c:pt>
                <c:pt idx="2">
                  <c:v>1012.2091314707366</c:v>
                </c:pt>
                <c:pt idx="3">
                  <c:v>1016.2498864865878</c:v>
                </c:pt>
                <c:pt idx="4">
                  <c:v>1020.2152283850427</c:v>
                </c:pt>
                <c:pt idx="5">
                  <c:v>1021.6877372253748</c:v>
                </c:pt>
                <c:pt idx="6">
                  <c:v>1022.8561604745532</c:v>
                </c:pt>
                <c:pt idx="7">
                  <c:v>1020.7024837443137</c:v>
                </c:pt>
                <c:pt idx="8">
                  <c:v>1021.2253424725526</c:v>
                </c:pt>
                <c:pt idx="9">
                  <c:v>1017.0793649423846</c:v>
                </c:pt>
                <c:pt idx="10">
                  <c:v>1018.7573288673785</c:v>
                </c:pt>
                <c:pt idx="11">
                  <c:v>1021.5826221197738</c:v>
                </c:pt>
                <c:pt idx="12">
                  <c:v>1019.5041940375188</c:v>
                </c:pt>
                <c:pt idx="13">
                  <c:v>1016.7226375155549</c:v>
                </c:pt>
                <c:pt idx="14">
                  <c:v>1012.6041126425697</c:v>
                </c:pt>
                <c:pt idx="15">
                  <c:v>1007.5188770064652</c:v>
                </c:pt>
                <c:pt idx="16">
                  <c:v>1006.9655055062249</c:v>
                </c:pt>
                <c:pt idx="17">
                  <c:v>1016.7154777911777</c:v>
                </c:pt>
                <c:pt idx="18">
                  <c:v>1016.0243505294203</c:v>
                </c:pt>
                <c:pt idx="19">
                  <c:v>1012.4757555527135</c:v>
                </c:pt>
                <c:pt idx="20">
                  <c:v>1011.4658046743566</c:v>
                </c:pt>
                <c:pt idx="21">
                  <c:v>1016.6022710251628</c:v>
                </c:pt>
                <c:pt idx="22">
                  <c:v>1015.0732616353795</c:v>
                </c:pt>
                <c:pt idx="23">
                  <c:v>1012.5760806528268</c:v>
                </c:pt>
                <c:pt idx="24">
                  <c:v>1005.5580443195846</c:v>
                </c:pt>
                <c:pt idx="25">
                  <c:v>1008.6698956676894</c:v>
                </c:pt>
                <c:pt idx="26">
                  <c:v>1011.0540309608739</c:v>
                </c:pt>
                <c:pt idx="27">
                  <c:v>1017.6018130095097</c:v>
                </c:pt>
                <c:pt idx="28">
                  <c:v>1017.5774090811877</c:v>
                </c:pt>
                <c:pt idx="29">
                  <c:v>1015.0977062588579</c:v>
                </c:pt>
                <c:pt idx="30">
                  <c:v>1016.8182946565594</c:v>
                </c:pt>
              </c:numCache>
            </c:numRef>
          </c:val>
        </c:ser>
        <c:axId val="17392039"/>
        <c:axId val="22310624"/>
      </c:barChart>
      <c:catAx>
        <c:axId val="17392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10624"/>
        <c:crosses val="autoZero"/>
        <c:auto val="1"/>
        <c:lblOffset val="100"/>
        <c:noMultiLvlLbl val="0"/>
      </c:catAx>
      <c:valAx>
        <c:axId val="22310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73920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12.634122017401111</c:v>
                </c:pt>
                <c:pt idx="1">
                  <c:v>12.484721538059686</c:v>
                </c:pt>
                <c:pt idx="2">
                  <c:v>11.694797411129107</c:v>
                </c:pt>
                <c:pt idx="3">
                  <c:v>12.07490148191205</c:v>
                </c:pt>
                <c:pt idx="4">
                  <c:v>12.756133570723012</c:v>
                </c:pt>
                <c:pt idx="5">
                  <c:v>10.286649606398155</c:v>
                </c:pt>
                <c:pt idx="6">
                  <c:v>11.140272380561328</c:v>
                </c:pt>
                <c:pt idx="7">
                  <c:v>15.083927291693298</c:v>
                </c:pt>
                <c:pt idx="8">
                  <c:v>14.75294523151554</c:v>
                </c:pt>
                <c:pt idx="9">
                  <c:v>15.395719587112081</c:v>
                </c:pt>
                <c:pt idx="10">
                  <c:v>11.24910137848688</c:v>
                </c:pt>
                <c:pt idx="11">
                  <c:v>11.339505842085199</c:v>
                </c:pt>
                <c:pt idx="12">
                  <c:v>13.199716805345805</c:v>
                </c:pt>
                <c:pt idx="13">
                  <c:v>12.24961714336252</c:v>
                </c:pt>
                <c:pt idx="14">
                  <c:v>14.360759221298151</c:v>
                </c:pt>
                <c:pt idx="15">
                  <c:v>15.402104476219293</c:v>
                </c:pt>
                <c:pt idx="16">
                  <c:v>17.024271243882453</c:v>
                </c:pt>
                <c:pt idx="17">
                  <c:v>11.49681302083265</c:v>
                </c:pt>
                <c:pt idx="18">
                  <c:v>15.001186406502882</c:v>
                </c:pt>
                <c:pt idx="19">
                  <c:v>16.68334524243385</c:v>
                </c:pt>
                <c:pt idx="20">
                  <c:v>13.367480999479877</c:v>
                </c:pt>
                <c:pt idx="21">
                  <c:v>13.9929728683777</c:v>
                </c:pt>
                <c:pt idx="22">
                  <c:v>12.915375791039015</c:v>
                </c:pt>
                <c:pt idx="23">
                  <c:v>12.011367617003307</c:v>
                </c:pt>
                <c:pt idx="24">
                  <c:v>14.706336568487155</c:v>
                </c:pt>
                <c:pt idx="25">
                  <c:v>12.735079059574254</c:v>
                </c:pt>
                <c:pt idx="26">
                  <c:v>12.435599394895966</c:v>
                </c:pt>
                <c:pt idx="27">
                  <c:v>12.0088947531343</c:v>
                </c:pt>
                <c:pt idx="28">
                  <c:v>14.341987144872682</c:v>
                </c:pt>
                <c:pt idx="29">
                  <c:v>14.944515511973584</c:v>
                </c:pt>
                <c:pt idx="30">
                  <c:v>13.371043031996326</c:v>
                </c:pt>
              </c:numCache>
            </c:numRef>
          </c:val>
          <c:smooth val="0"/>
        </c:ser>
        <c:marker val="1"/>
        <c:axId val="66577889"/>
        <c:axId val="62330090"/>
      </c:lineChart>
      <c:catAx>
        <c:axId val="66577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30090"/>
        <c:crosses val="autoZero"/>
        <c:auto val="1"/>
        <c:lblOffset val="100"/>
        <c:noMultiLvlLbl val="0"/>
      </c:catAx>
      <c:valAx>
        <c:axId val="62330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65778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0.0315</cdr:y>
    </cdr:from>
    <cdr:to>
      <cdr:x>0.93625</cdr:x>
      <cdr:y>0.06625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21612b8-1cb7-4785-8fe7-cf49c0c21d38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0.02775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aa46d7a-c2a4-4ca0-bc6f-8c937620aa97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0.035</cdr:y>
    </cdr:from>
    <cdr:to>
      <cdr:x>0.91125</cdr:x>
      <cdr:y>0.06975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23812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5918c2f-81b3-4eb2-bb56-caefa53d7e43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f186bb7-ca7c-4f65-aa0d-8218d214fb0c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954bd5a-b9cc-4d70-a0b5-cd1aad02e3f8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0.02375</cdr:y>
    </cdr:from>
    <cdr:to>
      <cdr:x>0.934</cdr:x>
      <cdr:y>0.0575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2369dd5-f354-47c8-a922-661269eb9327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9d0a3ab-6d55-48b5-b94b-56e1b84dd3d3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0.02775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25b96ac-8fa4-431e-bda1-e61ee4d5ee59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0.03675</cdr:y>
    </cdr:from>
    <cdr:to>
      <cdr:x>0.9335</cdr:x>
      <cdr:y>0.0715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01425" y="257175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f8b952c-f83d-4f30-bd9b-e837bc1f9ad3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0" activePane="bottomLeft" state="split"/>
      <selection pane="topLeft" activeCell="Q4" sqref="Q4"/>
      <selection pane="bottomLeft" activeCell="D10" sqref="D10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95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102</v>
      </c>
      <c r="R4" s="60">
        <v>2003</v>
      </c>
      <c r="S4" s="7"/>
      <c r="T4" s="7"/>
      <c r="U4" s="60"/>
      <c r="V4" s="18"/>
      <c r="W4" s="102"/>
      <c r="X4" s="99"/>
      <c r="Y4" s="147" t="s">
        <v>96</v>
      </c>
      <c r="Z4" s="131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103"/>
      <c r="X5" s="100"/>
      <c r="Y5" s="148"/>
      <c r="Z5" s="132"/>
      <c r="AA5" s="42" t="s">
        <v>89</v>
      </c>
    </row>
    <row r="6" spans="1:26" ht="13.5" customHeight="1" thickBot="1">
      <c r="A6" s="31" t="s">
        <v>0</v>
      </c>
      <c r="B6" s="142" t="s">
        <v>1</v>
      </c>
      <c r="C6" s="143"/>
      <c r="D6" s="143"/>
      <c r="E6" s="143"/>
      <c r="F6" s="144"/>
      <c r="G6" s="31" t="s">
        <v>78</v>
      </c>
      <c r="H6" s="57" t="s">
        <v>83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7</v>
      </c>
      <c r="V6" s="38" t="s">
        <v>65</v>
      </c>
      <c r="W6" s="104" t="s">
        <v>65</v>
      </c>
      <c r="X6" s="145" t="s">
        <v>29</v>
      </c>
      <c r="Y6" s="148"/>
      <c r="Z6" s="132"/>
    </row>
    <row r="7" spans="1:26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77</v>
      </c>
      <c r="H7" s="58" t="s">
        <v>84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94</v>
      </c>
      <c r="S7" s="32"/>
      <c r="T7" s="32" t="s">
        <v>49</v>
      </c>
      <c r="U7" s="37" t="s">
        <v>13</v>
      </c>
      <c r="V7" s="39" t="s">
        <v>66</v>
      </c>
      <c r="W7" s="105" t="s">
        <v>67</v>
      </c>
      <c r="X7" s="145"/>
      <c r="Y7" s="148"/>
      <c r="Z7" s="132"/>
    </row>
    <row r="8" spans="1:41" ht="40.5" thickBot="1">
      <c r="A8" s="33"/>
      <c r="B8" s="29" t="s">
        <v>16</v>
      </c>
      <c r="C8" s="8" t="s">
        <v>17</v>
      </c>
      <c r="D8" s="8" t="s">
        <v>14</v>
      </c>
      <c r="E8" s="8" t="s">
        <v>15</v>
      </c>
      <c r="F8" s="10" t="s">
        <v>61</v>
      </c>
      <c r="G8" s="33" t="s">
        <v>39</v>
      </c>
      <c r="H8" s="33" t="s">
        <v>85</v>
      </c>
      <c r="I8" s="56" t="s">
        <v>18</v>
      </c>
      <c r="J8" s="20" t="s">
        <v>19</v>
      </c>
      <c r="K8" s="56" t="s">
        <v>100</v>
      </c>
      <c r="L8" s="8" t="s">
        <v>101</v>
      </c>
      <c r="M8" s="8" t="s">
        <v>62</v>
      </c>
      <c r="N8" s="8" t="s">
        <v>63</v>
      </c>
      <c r="O8" s="20" t="s">
        <v>64</v>
      </c>
      <c r="P8" s="29" t="s">
        <v>90</v>
      </c>
      <c r="Q8" s="10" t="s">
        <v>97</v>
      </c>
      <c r="R8" s="10" t="s">
        <v>12</v>
      </c>
      <c r="S8" s="33" t="s">
        <v>20</v>
      </c>
      <c r="T8" s="33" t="s">
        <v>99</v>
      </c>
      <c r="U8" s="33" t="s">
        <v>21</v>
      </c>
      <c r="V8" s="33" t="s">
        <v>68</v>
      </c>
      <c r="W8" s="106" t="s">
        <v>68</v>
      </c>
      <c r="X8" s="146"/>
      <c r="Y8" s="149"/>
      <c r="Z8" s="132" t="s">
        <v>27</v>
      </c>
      <c r="AA8" t="s">
        <v>71</v>
      </c>
      <c r="AB8" t="s">
        <v>72</v>
      </c>
      <c r="AC8" t="s">
        <v>73</v>
      </c>
      <c r="AD8" t="s">
        <v>74</v>
      </c>
      <c r="AE8" t="s">
        <v>75</v>
      </c>
      <c r="AG8" t="s">
        <v>79</v>
      </c>
      <c r="AH8" t="s">
        <v>80</v>
      </c>
      <c r="AI8" t="s">
        <v>82</v>
      </c>
      <c r="AJ8" t="s">
        <v>81</v>
      </c>
      <c r="AL8" t="s">
        <v>58</v>
      </c>
      <c r="AM8" t="s">
        <v>92</v>
      </c>
      <c r="AN8" t="s">
        <v>93</v>
      </c>
      <c r="AO8" t="s">
        <v>94</v>
      </c>
    </row>
    <row r="9" spans="1:41" ht="12.75">
      <c r="A9" s="63">
        <v>1</v>
      </c>
      <c r="B9" s="64">
        <v>13</v>
      </c>
      <c r="C9" s="65">
        <v>12.8</v>
      </c>
      <c r="D9" s="65">
        <v>16.1</v>
      </c>
      <c r="E9" s="65">
        <v>13</v>
      </c>
      <c r="F9" s="66">
        <f aca="true" t="shared" si="0" ref="F9:F39">AVERAGE(D9:E9)</f>
        <v>14.55</v>
      </c>
      <c r="G9" s="67">
        <f>100*(AI9/AG9)</f>
        <v>97.63179169238228</v>
      </c>
      <c r="H9" s="67">
        <f aca="true" t="shared" si="1" ref="H9:H39">AJ9</f>
        <v>12.634122017401111</v>
      </c>
      <c r="I9" s="68">
        <v>11.8</v>
      </c>
      <c r="J9" s="66"/>
      <c r="K9" s="68">
        <v>14.9</v>
      </c>
      <c r="L9" s="65">
        <v>15</v>
      </c>
      <c r="M9" s="65">
        <v>15.5</v>
      </c>
      <c r="N9" s="65"/>
      <c r="O9" s="66"/>
      <c r="P9" s="69" t="s">
        <v>103</v>
      </c>
      <c r="Q9" s="70">
        <v>23</v>
      </c>
      <c r="R9" s="67"/>
      <c r="S9" s="67">
        <v>6.1</v>
      </c>
      <c r="T9" s="67">
        <v>5.2</v>
      </c>
      <c r="U9" s="71"/>
      <c r="V9" s="64">
        <v>991.5</v>
      </c>
      <c r="W9" s="121">
        <f aca="true" t="shared" si="2" ref="W9:W39">V9+AT17</f>
        <v>1001.6021495541271</v>
      </c>
      <c r="X9" s="130">
        <v>0</v>
      </c>
      <c r="Y9" s="133">
        <v>0</v>
      </c>
      <c r="Z9" s="126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3" ref="AD9:AD34">IF((MAX($S$9:$S$39)=$S9),A9,0)</f>
        <v>0</v>
      </c>
      <c r="AE9">
        <f aca="true" t="shared" si="4" ref="AE9:AE39">IF((MAX($R$9:$R$39)=$R9),A9,0)</f>
        <v>1</v>
      </c>
      <c r="AG9">
        <f>6.107*EXP(17.38*(B9/(239+B9)))</f>
        <v>14.96962212299885</v>
      </c>
      <c r="AH9">
        <f aca="true" t="shared" si="5" ref="AH9:AH39">IF(V9&gt;=0,6.107*EXP(17.38*(C9/(239+C9))),6.107*EXP(22.44*(C9/(272.4+C9))))</f>
        <v>14.77491028826301</v>
      </c>
      <c r="AI9">
        <f aca="true" t="shared" si="6" ref="AI9:AI39">IF(C9&gt;=0,AH9-(0.000799*1000*(B9-C9)),AH9-(0.00072*1000*(B9-C9)))</f>
        <v>14.615110288263011</v>
      </c>
      <c r="AJ9">
        <f>239*LN(AI9/6.107)/(17.38-LN(AI9/6.107))</f>
        <v>12.634122017401111</v>
      </c>
      <c r="AL9">
        <f>COUNTIF(U9:U39,"&lt;1")</f>
        <v>0</v>
      </c>
      <c r="AM9">
        <f>COUNTIF(E9:E39,"&lt;0")</f>
        <v>0</v>
      </c>
      <c r="AN9">
        <f>COUNTIF(I9:I39,"&lt;0")</f>
        <v>0</v>
      </c>
      <c r="AO9">
        <f>COUNTIF(Q9:Q39,"&gt;=39")</f>
        <v>0</v>
      </c>
    </row>
    <row r="10" spans="1:36" ht="12.75">
      <c r="A10" s="72">
        <v>2</v>
      </c>
      <c r="B10" s="73">
        <v>13.4</v>
      </c>
      <c r="C10" s="74">
        <v>12.9</v>
      </c>
      <c r="D10" s="74">
        <v>19.5</v>
      </c>
      <c r="E10" s="74">
        <v>12.6</v>
      </c>
      <c r="F10" s="75">
        <f t="shared" si="0"/>
        <v>16.05</v>
      </c>
      <c r="G10" s="67">
        <f aca="true" t="shared" si="7" ref="G10:G39">100*(AI10/AG10)</f>
        <v>94.18622042490513</v>
      </c>
      <c r="H10" s="76">
        <f t="shared" si="1"/>
        <v>12.484721538059686</v>
      </c>
      <c r="I10" s="77">
        <v>10.5</v>
      </c>
      <c r="J10" s="75"/>
      <c r="K10" s="77">
        <v>15.5</v>
      </c>
      <c r="L10" s="74">
        <v>15.2</v>
      </c>
      <c r="M10" s="74">
        <v>15.3</v>
      </c>
      <c r="N10" s="74"/>
      <c r="O10" s="75"/>
      <c r="P10" s="78" t="s">
        <v>103</v>
      </c>
      <c r="Q10" s="79">
        <v>21</v>
      </c>
      <c r="R10" s="76"/>
      <c r="S10" s="76">
        <v>0.2</v>
      </c>
      <c r="T10" s="76">
        <v>0.5</v>
      </c>
      <c r="U10" s="80"/>
      <c r="V10" s="73">
        <v>1002</v>
      </c>
      <c r="W10" s="121">
        <f t="shared" si="2"/>
        <v>1012.1947957999461</v>
      </c>
      <c r="X10" s="127">
        <v>0</v>
      </c>
      <c r="Y10" s="134">
        <v>0</v>
      </c>
      <c r="Z10" s="127">
        <v>0</v>
      </c>
      <c r="AA10">
        <f aca="true" t="shared" si="8" ref="AA10:AA39">IF((MAX($D$9:$D$39)=$D10),A10,0)</f>
        <v>0</v>
      </c>
      <c r="AB10">
        <f aca="true" t="shared" si="9" ref="AB10:AB39">IF((MIN($E$9:$E$39)=$E10),A10,0)</f>
        <v>0</v>
      </c>
      <c r="AC10">
        <f aca="true" t="shared" si="10" ref="AC10:AC39">IF((MIN($I$9:$I$39)=$I10),A10,0)</f>
        <v>0</v>
      </c>
      <c r="AD10">
        <f t="shared" si="3"/>
        <v>0</v>
      </c>
      <c r="AE10">
        <f t="shared" si="4"/>
        <v>2</v>
      </c>
      <c r="AG10">
        <f aca="true" t="shared" si="11" ref="AG10:AG39">6.107*EXP(17.38*(B10/(239+B10)))</f>
        <v>15.365821170728879</v>
      </c>
      <c r="AH10">
        <f t="shared" si="5"/>
        <v>14.871986197959439</v>
      </c>
      <c r="AI10">
        <f t="shared" si="6"/>
        <v>14.472486197959439</v>
      </c>
      <c r="AJ10">
        <f aca="true" t="shared" si="12" ref="AJ10:AJ39">239*LN(AI10/6.107)/(17.38-LN(AI10/6.107))</f>
        <v>12.484721538059686</v>
      </c>
    </row>
    <row r="11" spans="1:36" ht="12.75">
      <c r="A11" s="63">
        <v>3</v>
      </c>
      <c r="B11" s="64">
        <v>13</v>
      </c>
      <c r="C11" s="65">
        <v>12.3</v>
      </c>
      <c r="D11" s="65">
        <v>19</v>
      </c>
      <c r="E11" s="65">
        <v>12.6</v>
      </c>
      <c r="F11" s="66">
        <f t="shared" si="0"/>
        <v>15.8</v>
      </c>
      <c r="G11" s="67">
        <f t="shared" si="7"/>
        <v>91.7761004010623</v>
      </c>
      <c r="H11" s="67">
        <f t="shared" si="1"/>
        <v>11.694797411129107</v>
      </c>
      <c r="I11" s="68">
        <v>12.1</v>
      </c>
      <c r="J11" s="66"/>
      <c r="K11" s="68">
        <v>15.5</v>
      </c>
      <c r="L11" s="65">
        <v>15.1</v>
      </c>
      <c r="M11" s="65">
        <v>15.5</v>
      </c>
      <c r="N11" s="65"/>
      <c r="O11" s="66"/>
      <c r="P11" s="69" t="s">
        <v>104</v>
      </c>
      <c r="Q11" s="70">
        <v>19</v>
      </c>
      <c r="R11" s="67"/>
      <c r="S11" s="67">
        <v>0.9</v>
      </c>
      <c r="T11" s="67">
        <v>0.7</v>
      </c>
      <c r="U11" s="71"/>
      <c r="V11" s="64">
        <v>1002</v>
      </c>
      <c r="W11" s="121">
        <f t="shared" si="2"/>
        <v>1012.2091314707366</v>
      </c>
      <c r="X11" s="127">
        <v>0</v>
      </c>
      <c r="Y11" s="134">
        <v>0</v>
      </c>
      <c r="Z11" s="127">
        <v>0</v>
      </c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3"/>
        <v>0</v>
      </c>
      <c r="AE11">
        <f t="shared" si="4"/>
        <v>3</v>
      </c>
      <c r="AG11">
        <f t="shared" si="11"/>
        <v>14.96962212299885</v>
      </c>
      <c r="AH11">
        <f t="shared" si="5"/>
        <v>14.297835429263056</v>
      </c>
      <c r="AI11">
        <f t="shared" si="6"/>
        <v>13.738535429263056</v>
      </c>
      <c r="AJ11">
        <f t="shared" si="12"/>
        <v>11.694797411129107</v>
      </c>
    </row>
    <row r="12" spans="1:36" ht="12.75">
      <c r="A12" s="72">
        <v>4</v>
      </c>
      <c r="B12" s="73">
        <v>13</v>
      </c>
      <c r="C12" s="74">
        <v>12.5</v>
      </c>
      <c r="D12" s="74">
        <v>17.8</v>
      </c>
      <c r="E12" s="74">
        <v>10.7</v>
      </c>
      <c r="F12" s="75">
        <f t="shared" si="0"/>
        <v>14.25</v>
      </c>
      <c r="G12" s="67">
        <f t="shared" si="7"/>
        <v>94.10735410643109</v>
      </c>
      <c r="H12" s="76">
        <f t="shared" si="1"/>
        <v>12.07490148191205</v>
      </c>
      <c r="I12" s="77">
        <v>8.1</v>
      </c>
      <c r="J12" s="75"/>
      <c r="K12" s="77">
        <v>13.8</v>
      </c>
      <c r="L12" s="74">
        <v>14</v>
      </c>
      <c r="M12" s="74">
        <v>14.8</v>
      </c>
      <c r="N12" s="74"/>
      <c r="O12" s="75"/>
      <c r="P12" s="78" t="s">
        <v>103</v>
      </c>
      <c r="Q12" s="79">
        <v>22</v>
      </c>
      <c r="R12" s="76"/>
      <c r="S12" s="76">
        <v>0</v>
      </c>
      <c r="T12" s="76">
        <v>0</v>
      </c>
      <c r="U12" s="80"/>
      <c r="V12" s="73">
        <v>1006</v>
      </c>
      <c r="W12" s="121">
        <f t="shared" si="2"/>
        <v>1016.2498864865878</v>
      </c>
      <c r="X12" s="127">
        <v>0</v>
      </c>
      <c r="Y12" s="134">
        <v>0</v>
      </c>
      <c r="Z12" s="127">
        <v>0</v>
      </c>
      <c r="AA12">
        <f t="shared" si="8"/>
        <v>0</v>
      </c>
      <c r="AB12">
        <f t="shared" si="9"/>
        <v>0</v>
      </c>
      <c r="AC12">
        <f t="shared" si="10"/>
        <v>0</v>
      </c>
      <c r="AD12">
        <f t="shared" si="3"/>
        <v>0</v>
      </c>
      <c r="AE12">
        <f t="shared" si="4"/>
        <v>4</v>
      </c>
      <c r="AG12">
        <f t="shared" si="11"/>
        <v>14.96962212299885</v>
      </c>
      <c r="AH12">
        <f t="shared" si="5"/>
        <v>14.487015299685174</v>
      </c>
      <c r="AI12">
        <f t="shared" si="6"/>
        <v>14.087515299685174</v>
      </c>
      <c r="AJ12">
        <f t="shared" si="12"/>
        <v>12.07490148191205</v>
      </c>
    </row>
    <row r="13" spans="1:36" ht="12.75">
      <c r="A13" s="63">
        <v>5</v>
      </c>
      <c r="B13" s="64">
        <v>15.1</v>
      </c>
      <c r="C13" s="65">
        <v>13.8</v>
      </c>
      <c r="D13" s="65">
        <v>18</v>
      </c>
      <c r="E13" s="65">
        <v>10.1</v>
      </c>
      <c r="F13" s="66">
        <f t="shared" si="0"/>
        <v>14.05</v>
      </c>
      <c r="G13" s="67">
        <f t="shared" si="7"/>
        <v>85.88221722763693</v>
      </c>
      <c r="H13" s="67">
        <f t="shared" si="1"/>
        <v>12.756133570723012</v>
      </c>
      <c r="I13" s="68">
        <v>7.6</v>
      </c>
      <c r="J13" s="66"/>
      <c r="K13" s="68">
        <v>19.2</v>
      </c>
      <c r="L13" s="65">
        <v>17</v>
      </c>
      <c r="M13" s="65">
        <v>15.8</v>
      </c>
      <c r="N13" s="65"/>
      <c r="O13" s="66"/>
      <c r="P13" s="69" t="s">
        <v>104</v>
      </c>
      <c r="Q13" s="70">
        <v>16</v>
      </c>
      <c r="R13" s="67"/>
      <c r="S13" s="67">
        <v>0</v>
      </c>
      <c r="T13" s="67">
        <v>0</v>
      </c>
      <c r="U13" s="71"/>
      <c r="V13" s="64">
        <v>1010</v>
      </c>
      <c r="W13" s="121">
        <f t="shared" si="2"/>
        <v>1020.2152283850427</v>
      </c>
      <c r="X13" s="127">
        <v>0</v>
      </c>
      <c r="Y13" s="134">
        <v>0</v>
      </c>
      <c r="Z13" s="127">
        <v>0</v>
      </c>
      <c r="AA13">
        <f t="shared" si="8"/>
        <v>0</v>
      </c>
      <c r="AB13">
        <f t="shared" si="9"/>
        <v>0</v>
      </c>
      <c r="AC13">
        <f t="shared" si="10"/>
        <v>0</v>
      </c>
      <c r="AD13">
        <f t="shared" si="3"/>
        <v>0</v>
      </c>
      <c r="AE13">
        <f t="shared" si="4"/>
        <v>5</v>
      </c>
      <c r="AG13">
        <f t="shared" si="11"/>
        <v>17.154310910261028</v>
      </c>
      <c r="AH13">
        <f t="shared" si="5"/>
        <v>15.771202559854595</v>
      </c>
      <c r="AI13">
        <f t="shared" si="6"/>
        <v>14.732502559854597</v>
      </c>
      <c r="AJ13">
        <f t="shared" si="12"/>
        <v>12.756133570723012</v>
      </c>
    </row>
    <row r="14" spans="1:36" ht="12.75">
      <c r="A14" s="72">
        <v>6</v>
      </c>
      <c r="B14" s="73">
        <v>16.3</v>
      </c>
      <c r="C14" s="74">
        <v>13.1</v>
      </c>
      <c r="D14" s="74">
        <v>21</v>
      </c>
      <c r="E14" s="74">
        <v>12.2</v>
      </c>
      <c r="F14" s="75">
        <f t="shared" si="0"/>
        <v>16.6</v>
      </c>
      <c r="G14" s="67">
        <f t="shared" si="7"/>
        <v>67.53817964110412</v>
      </c>
      <c r="H14" s="76">
        <f t="shared" si="1"/>
        <v>10.286649606398155</v>
      </c>
      <c r="I14" s="77">
        <v>11.8</v>
      </c>
      <c r="J14" s="75"/>
      <c r="K14" s="77">
        <v>20.8</v>
      </c>
      <c r="L14" s="74">
        <v>18.8</v>
      </c>
      <c r="M14" s="74">
        <v>16.7</v>
      </c>
      <c r="N14" s="74"/>
      <c r="O14" s="75"/>
      <c r="P14" s="78" t="s">
        <v>104</v>
      </c>
      <c r="Q14" s="79">
        <v>14</v>
      </c>
      <c r="R14" s="76"/>
      <c r="S14" s="76">
        <v>0</v>
      </c>
      <c r="T14" s="76">
        <v>0</v>
      </c>
      <c r="U14" s="80"/>
      <c r="V14" s="73">
        <v>1011.5</v>
      </c>
      <c r="W14" s="121">
        <f t="shared" si="2"/>
        <v>1021.6877372253748</v>
      </c>
      <c r="X14" s="127">
        <v>0</v>
      </c>
      <c r="Y14" s="134">
        <v>0</v>
      </c>
      <c r="Z14" s="127">
        <v>0</v>
      </c>
      <c r="AA14">
        <f t="shared" si="8"/>
        <v>0</v>
      </c>
      <c r="AB14">
        <f t="shared" si="9"/>
        <v>0</v>
      </c>
      <c r="AC14">
        <f t="shared" si="10"/>
        <v>0</v>
      </c>
      <c r="AD14">
        <f t="shared" si="3"/>
        <v>0</v>
      </c>
      <c r="AE14">
        <f t="shared" si="4"/>
        <v>6</v>
      </c>
      <c r="AG14">
        <f t="shared" si="11"/>
        <v>18.524367818852948</v>
      </c>
      <c r="AH14">
        <f t="shared" si="5"/>
        <v>15.067820814875786</v>
      </c>
      <c r="AI14">
        <f t="shared" si="6"/>
        <v>12.511020814875785</v>
      </c>
      <c r="AJ14">
        <f t="shared" si="12"/>
        <v>10.286649606398155</v>
      </c>
    </row>
    <row r="15" spans="1:36" ht="12.75">
      <c r="A15" s="63">
        <v>7</v>
      </c>
      <c r="B15" s="64">
        <v>11.9</v>
      </c>
      <c r="C15" s="65">
        <v>11.5</v>
      </c>
      <c r="D15" s="65">
        <v>22.2</v>
      </c>
      <c r="E15" s="65">
        <v>8.1</v>
      </c>
      <c r="F15" s="66">
        <f t="shared" si="0"/>
        <v>15.149999999999999</v>
      </c>
      <c r="G15" s="67">
        <f t="shared" si="7"/>
        <v>95.09602505976852</v>
      </c>
      <c r="H15" s="67">
        <f t="shared" si="1"/>
        <v>11.140272380561328</v>
      </c>
      <c r="I15" s="68">
        <v>4.8</v>
      </c>
      <c r="J15" s="66"/>
      <c r="K15" s="68">
        <v>12</v>
      </c>
      <c r="L15" s="65">
        <v>13.8</v>
      </c>
      <c r="M15" s="65">
        <v>14.8</v>
      </c>
      <c r="N15" s="65"/>
      <c r="O15" s="66"/>
      <c r="P15" s="69" t="s">
        <v>103</v>
      </c>
      <c r="Q15" s="70">
        <v>11</v>
      </c>
      <c r="R15" s="67"/>
      <c r="S15" s="67" t="s">
        <v>110</v>
      </c>
      <c r="T15" s="67">
        <v>0</v>
      </c>
      <c r="U15" s="71"/>
      <c r="V15" s="64">
        <v>1012.5</v>
      </c>
      <c r="W15" s="121">
        <f t="shared" si="2"/>
        <v>1022.8561604745532</v>
      </c>
      <c r="X15" s="127">
        <v>0</v>
      </c>
      <c r="Y15" s="134">
        <v>0</v>
      </c>
      <c r="Z15" s="127">
        <v>0</v>
      </c>
      <c r="AA15">
        <f t="shared" si="8"/>
        <v>0</v>
      </c>
      <c r="AB15">
        <f t="shared" si="9"/>
        <v>7</v>
      </c>
      <c r="AC15">
        <f t="shared" si="10"/>
        <v>0</v>
      </c>
      <c r="AD15">
        <f t="shared" si="3"/>
        <v>0</v>
      </c>
      <c r="AE15">
        <f t="shared" si="4"/>
        <v>7</v>
      </c>
      <c r="AG15">
        <f t="shared" si="11"/>
        <v>13.925979168301964</v>
      </c>
      <c r="AH15">
        <f t="shared" si="5"/>
        <v>13.56265263970658</v>
      </c>
      <c r="AI15">
        <f t="shared" si="6"/>
        <v>13.24305263970658</v>
      </c>
      <c r="AJ15">
        <f t="shared" si="12"/>
        <v>11.140272380561328</v>
      </c>
    </row>
    <row r="16" spans="1:36" ht="12.75">
      <c r="A16" s="72">
        <v>8</v>
      </c>
      <c r="B16" s="73">
        <v>15.6</v>
      </c>
      <c r="C16" s="74">
        <v>15.3</v>
      </c>
      <c r="D16" s="74">
        <v>23.1</v>
      </c>
      <c r="E16" s="74">
        <v>11.9</v>
      </c>
      <c r="F16" s="75">
        <f t="shared" si="0"/>
        <v>17.5</v>
      </c>
      <c r="G16" s="67">
        <f t="shared" si="7"/>
        <v>96.74052936010507</v>
      </c>
      <c r="H16" s="76">
        <f t="shared" si="1"/>
        <v>15.083927291693298</v>
      </c>
      <c r="I16" s="77">
        <v>10.8</v>
      </c>
      <c r="J16" s="75"/>
      <c r="K16" s="77">
        <v>16.8</v>
      </c>
      <c r="L16" s="74">
        <v>16.1</v>
      </c>
      <c r="M16" s="74">
        <v>16.1</v>
      </c>
      <c r="N16" s="74"/>
      <c r="O16" s="75"/>
      <c r="P16" s="78" t="s">
        <v>103</v>
      </c>
      <c r="Q16" s="79">
        <v>13</v>
      </c>
      <c r="R16" s="76"/>
      <c r="S16" s="76">
        <v>0</v>
      </c>
      <c r="T16" s="76">
        <v>0</v>
      </c>
      <c r="U16" s="80"/>
      <c r="V16" s="73">
        <v>1010.5</v>
      </c>
      <c r="W16" s="121">
        <f t="shared" si="2"/>
        <v>1020.7024837443137</v>
      </c>
      <c r="X16" s="127">
        <v>0</v>
      </c>
      <c r="Y16" s="134">
        <v>0</v>
      </c>
      <c r="Z16" s="127">
        <v>0</v>
      </c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3"/>
        <v>0</v>
      </c>
      <c r="AE16">
        <f t="shared" si="4"/>
        <v>8</v>
      </c>
      <c r="AG16">
        <f t="shared" si="11"/>
        <v>17.713962526575546</v>
      </c>
      <c r="AH16">
        <f t="shared" si="5"/>
        <v>17.376281118859826</v>
      </c>
      <c r="AI16">
        <f t="shared" si="6"/>
        <v>17.136581118859826</v>
      </c>
      <c r="AJ16">
        <f t="shared" si="12"/>
        <v>15.083927291693298</v>
      </c>
    </row>
    <row r="17" spans="1:46" ht="12.75">
      <c r="A17" s="63">
        <v>9</v>
      </c>
      <c r="B17" s="64">
        <v>15.1</v>
      </c>
      <c r="C17" s="65">
        <v>14.9</v>
      </c>
      <c r="D17" s="65">
        <v>27.1</v>
      </c>
      <c r="E17" s="65">
        <v>12.2</v>
      </c>
      <c r="F17" s="66">
        <f t="shared" si="0"/>
        <v>19.65</v>
      </c>
      <c r="G17" s="67">
        <f t="shared" si="7"/>
        <v>97.78902397398393</v>
      </c>
      <c r="H17" s="67">
        <f t="shared" si="1"/>
        <v>14.75294523151554</v>
      </c>
      <c r="I17" s="68">
        <v>8.8</v>
      </c>
      <c r="J17" s="66"/>
      <c r="K17" s="68">
        <v>15.6</v>
      </c>
      <c r="L17" s="65">
        <v>15.5</v>
      </c>
      <c r="M17" s="65">
        <v>15.8</v>
      </c>
      <c r="N17" s="65"/>
      <c r="O17" s="66"/>
      <c r="P17" s="69" t="s">
        <v>114</v>
      </c>
      <c r="Q17" s="70">
        <v>11</v>
      </c>
      <c r="R17" s="67"/>
      <c r="S17" s="67">
        <v>0</v>
      </c>
      <c r="T17" s="67">
        <v>0</v>
      </c>
      <c r="U17" s="71"/>
      <c r="V17" s="64">
        <v>1011</v>
      </c>
      <c r="W17" s="121">
        <f t="shared" si="2"/>
        <v>1021.2253424725526</v>
      </c>
      <c r="X17" s="127">
        <v>0</v>
      </c>
      <c r="Y17" s="134">
        <v>0</v>
      </c>
      <c r="Z17" s="127">
        <v>0</v>
      </c>
      <c r="AA17">
        <f t="shared" si="8"/>
        <v>0</v>
      </c>
      <c r="AB17">
        <f t="shared" si="9"/>
        <v>0</v>
      </c>
      <c r="AC17">
        <f t="shared" si="10"/>
        <v>0</v>
      </c>
      <c r="AD17">
        <f t="shared" si="3"/>
        <v>0</v>
      </c>
      <c r="AE17">
        <f t="shared" si="4"/>
        <v>9</v>
      </c>
      <c r="AG17">
        <f t="shared" si="11"/>
        <v>17.154310910261028</v>
      </c>
      <c r="AH17">
        <f t="shared" si="5"/>
        <v>16.934833208606896</v>
      </c>
      <c r="AI17">
        <f t="shared" si="6"/>
        <v>16.775033208606896</v>
      </c>
      <c r="AJ17">
        <f t="shared" si="12"/>
        <v>14.75294523151554</v>
      </c>
      <c r="AT17">
        <f aca="true" t="shared" si="13" ref="AT17:AT47">V9*(10^(85/(18429.1+(67.53*B9)+(0.003*31)))-1)</f>
        <v>10.102149554127044</v>
      </c>
    </row>
    <row r="18" spans="1:46" ht="12.75">
      <c r="A18" s="72">
        <v>10</v>
      </c>
      <c r="B18" s="73">
        <v>18.1</v>
      </c>
      <c r="C18" s="74">
        <v>16.5</v>
      </c>
      <c r="D18" s="74">
        <v>25.4</v>
      </c>
      <c r="E18" s="74">
        <v>14.4</v>
      </c>
      <c r="F18" s="75">
        <f t="shared" si="0"/>
        <v>19.9</v>
      </c>
      <c r="G18" s="67">
        <f t="shared" si="7"/>
        <v>84.21927672013122</v>
      </c>
      <c r="H18" s="76">
        <f t="shared" si="1"/>
        <v>15.395719587112081</v>
      </c>
      <c r="I18" s="77">
        <v>9.7</v>
      </c>
      <c r="J18" s="75"/>
      <c r="K18" s="77">
        <v>18.5</v>
      </c>
      <c r="L18" s="74">
        <v>17.7</v>
      </c>
      <c r="M18" s="74">
        <v>17.1</v>
      </c>
      <c r="N18" s="74"/>
      <c r="O18" s="75"/>
      <c r="P18" s="78" t="s">
        <v>115</v>
      </c>
      <c r="Q18" s="79">
        <v>21</v>
      </c>
      <c r="R18" s="76"/>
      <c r="S18" s="76">
        <v>0</v>
      </c>
      <c r="T18" s="76">
        <v>0</v>
      </c>
      <c r="U18" s="80"/>
      <c r="V18" s="73">
        <v>1007</v>
      </c>
      <c r="W18" s="121">
        <f t="shared" si="2"/>
        <v>1017.0793649423846</v>
      </c>
      <c r="X18" s="127">
        <v>0</v>
      </c>
      <c r="Y18" s="134">
        <v>0</v>
      </c>
      <c r="Z18" s="127">
        <v>0</v>
      </c>
      <c r="AA18">
        <f t="shared" si="8"/>
        <v>0</v>
      </c>
      <c r="AB18">
        <f t="shared" si="9"/>
        <v>0</v>
      </c>
      <c r="AC18">
        <f t="shared" si="10"/>
        <v>0</v>
      </c>
      <c r="AD18">
        <f t="shared" si="3"/>
        <v>0</v>
      </c>
      <c r="AE18">
        <f t="shared" si="4"/>
        <v>10</v>
      </c>
      <c r="AG18">
        <f t="shared" si="11"/>
        <v>20.75938576154699</v>
      </c>
      <c r="AH18">
        <f t="shared" si="5"/>
        <v>18.76180453991678</v>
      </c>
      <c r="AI18">
        <f t="shared" si="6"/>
        <v>17.48340453991678</v>
      </c>
      <c r="AJ18">
        <f t="shared" si="12"/>
        <v>15.395719587112081</v>
      </c>
      <c r="AT18">
        <f t="shared" si="13"/>
        <v>10.19479579994605</v>
      </c>
    </row>
    <row r="19" spans="1:46" ht="12.75">
      <c r="A19" s="63">
        <v>11</v>
      </c>
      <c r="B19" s="64">
        <v>13.5</v>
      </c>
      <c r="C19" s="65">
        <v>12.3</v>
      </c>
      <c r="D19" s="65">
        <v>20.5</v>
      </c>
      <c r="E19" s="65">
        <v>12.1</v>
      </c>
      <c r="F19" s="66">
        <f t="shared" si="0"/>
        <v>16.3</v>
      </c>
      <c r="G19" s="67">
        <f t="shared" si="7"/>
        <v>86.24581562105408</v>
      </c>
      <c r="H19" s="67">
        <f t="shared" si="1"/>
        <v>11.24910137848688</v>
      </c>
      <c r="I19" s="68">
        <v>8.1</v>
      </c>
      <c r="J19" s="66"/>
      <c r="K19" s="68">
        <v>15.9</v>
      </c>
      <c r="L19" s="65">
        <v>16.1</v>
      </c>
      <c r="M19" s="65">
        <v>16.6</v>
      </c>
      <c r="N19" s="65"/>
      <c r="O19" s="66"/>
      <c r="P19" s="69" t="s">
        <v>103</v>
      </c>
      <c r="Q19" s="70">
        <v>22</v>
      </c>
      <c r="R19" s="67"/>
      <c r="S19" s="67">
        <v>0</v>
      </c>
      <c r="T19" s="67">
        <v>0</v>
      </c>
      <c r="U19" s="71"/>
      <c r="V19" s="64">
        <v>1008.5</v>
      </c>
      <c r="W19" s="121">
        <f t="shared" si="2"/>
        <v>1018.7573288673785</v>
      </c>
      <c r="X19" s="127">
        <v>0</v>
      </c>
      <c r="Y19" s="134">
        <v>0</v>
      </c>
      <c r="Z19" s="127">
        <v>0</v>
      </c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3"/>
        <v>0</v>
      </c>
      <c r="AE19">
        <f t="shared" si="4"/>
        <v>11</v>
      </c>
      <c r="AG19">
        <f t="shared" si="11"/>
        <v>15.4662986641253</v>
      </c>
      <c r="AH19">
        <f t="shared" si="5"/>
        <v>14.297835429263056</v>
      </c>
      <c r="AI19">
        <f t="shared" si="6"/>
        <v>13.339035429263056</v>
      </c>
      <c r="AJ19">
        <f t="shared" si="12"/>
        <v>11.24910137848688</v>
      </c>
      <c r="AT19">
        <f t="shared" si="13"/>
        <v>10.209131470736558</v>
      </c>
    </row>
    <row r="20" spans="1:46" ht="12.75">
      <c r="A20" s="72">
        <v>12</v>
      </c>
      <c r="B20" s="73">
        <v>19.3</v>
      </c>
      <c r="C20" s="74">
        <v>14.9</v>
      </c>
      <c r="D20" s="74">
        <v>25.7</v>
      </c>
      <c r="E20" s="74">
        <v>9.8</v>
      </c>
      <c r="F20" s="75">
        <f t="shared" si="0"/>
        <v>17.75</v>
      </c>
      <c r="G20" s="67">
        <f t="shared" si="7"/>
        <v>59.967441067162675</v>
      </c>
      <c r="H20" s="76">
        <f t="shared" si="1"/>
        <v>11.339505842085199</v>
      </c>
      <c r="I20" s="77">
        <v>5.7</v>
      </c>
      <c r="J20" s="75"/>
      <c r="K20" s="77">
        <v>30.2</v>
      </c>
      <c r="L20" s="74">
        <v>25</v>
      </c>
      <c r="M20" s="74">
        <v>18.3</v>
      </c>
      <c r="N20" s="74"/>
      <c r="O20" s="75"/>
      <c r="P20" s="78" t="s">
        <v>104</v>
      </c>
      <c r="Q20" s="79">
        <v>22</v>
      </c>
      <c r="R20" s="76"/>
      <c r="S20" s="76">
        <v>0</v>
      </c>
      <c r="T20" s="76">
        <v>0</v>
      </c>
      <c r="U20" s="80"/>
      <c r="V20" s="73">
        <v>1011.5</v>
      </c>
      <c r="W20" s="121">
        <f t="shared" si="2"/>
        <v>1021.5826221197738</v>
      </c>
      <c r="X20" s="127">
        <v>0</v>
      </c>
      <c r="Y20" s="134">
        <v>0</v>
      </c>
      <c r="Z20" s="127">
        <v>0</v>
      </c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3"/>
        <v>0</v>
      </c>
      <c r="AE20">
        <f t="shared" si="4"/>
        <v>12</v>
      </c>
      <c r="AG20">
        <f t="shared" si="11"/>
        <v>22.37753182360666</v>
      </c>
      <c r="AH20">
        <f t="shared" si="5"/>
        <v>16.934833208606896</v>
      </c>
      <c r="AI20">
        <f t="shared" si="6"/>
        <v>13.419233208606896</v>
      </c>
      <c r="AJ20">
        <f t="shared" si="12"/>
        <v>11.339505842085199</v>
      </c>
      <c r="AT20">
        <f t="shared" si="13"/>
        <v>10.249886486587803</v>
      </c>
    </row>
    <row r="21" spans="1:46" ht="12.75">
      <c r="A21" s="63">
        <v>13</v>
      </c>
      <c r="B21" s="64">
        <v>21</v>
      </c>
      <c r="C21" s="65">
        <v>16.5</v>
      </c>
      <c r="D21" s="65">
        <v>28.2</v>
      </c>
      <c r="E21" s="65">
        <v>9</v>
      </c>
      <c r="F21" s="66">
        <f t="shared" si="0"/>
        <v>18.6</v>
      </c>
      <c r="G21" s="67">
        <f t="shared" si="7"/>
        <v>61.01022429323515</v>
      </c>
      <c r="H21" s="67">
        <f t="shared" si="1"/>
        <v>13.199716805345805</v>
      </c>
      <c r="I21" s="68">
        <v>5</v>
      </c>
      <c r="J21" s="66"/>
      <c r="K21" s="68">
        <v>25.6</v>
      </c>
      <c r="L21" s="65">
        <v>20.5</v>
      </c>
      <c r="M21" s="65">
        <v>16.8</v>
      </c>
      <c r="N21" s="65"/>
      <c r="O21" s="66"/>
      <c r="P21" s="69" t="s">
        <v>116</v>
      </c>
      <c r="Q21" s="70">
        <v>15</v>
      </c>
      <c r="R21" s="67"/>
      <c r="S21" s="67">
        <v>0</v>
      </c>
      <c r="T21" s="67">
        <v>0</v>
      </c>
      <c r="U21" s="71"/>
      <c r="V21" s="64">
        <v>1009.5</v>
      </c>
      <c r="W21" s="121">
        <f t="shared" si="2"/>
        <v>1019.5041940375188</v>
      </c>
      <c r="X21" s="127">
        <v>0</v>
      </c>
      <c r="Y21" s="134">
        <v>0</v>
      </c>
      <c r="Z21" s="127">
        <v>0</v>
      </c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3"/>
        <v>0</v>
      </c>
      <c r="AE21">
        <f t="shared" si="4"/>
        <v>13</v>
      </c>
      <c r="AG21">
        <f t="shared" si="11"/>
        <v>24.858627739217194</v>
      </c>
      <c r="AH21">
        <f t="shared" si="5"/>
        <v>18.76180453991678</v>
      </c>
      <c r="AI21">
        <f t="shared" si="6"/>
        <v>15.16630453991678</v>
      </c>
      <c r="AJ21">
        <f t="shared" si="12"/>
        <v>13.199716805345805</v>
      </c>
      <c r="AT21">
        <f t="shared" si="13"/>
        <v>10.21522838504268</v>
      </c>
    </row>
    <row r="22" spans="1:46" ht="12.75">
      <c r="A22" s="72">
        <v>14</v>
      </c>
      <c r="B22" s="73">
        <v>13.9</v>
      </c>
      <c r="C22" s="74">
        <v>13</v>
      </c>
      <c r="D22" s="74">
        <v>29.7</v>
      </c>
      <c r="E22" s="74">
        <v>9</v>
      </c>
      <c r="F22" s="75">
        <f t="shared" si="0"/>
        <v>19.35</v>
      </c>
      <c r="G22" s="67">
        <f t="shared" si="7"/>
        <v>89.77270220547469</v>
      </c>
      <c r="H22" s="76">
        <f t="shared" si="1"/>
        <v>12.24961714336252</v>
      </c>
      <c r="I22" s="77">
        <v>4.3</v>
      </c>
      <c r="J22" s="75"/>
      <c r="K22" s="77">
        <v>16.3</v>
      </c>
      <c r="L22" s="74">
        <v>16.5</v>
      </c>
      <c r="M22" s="74">
        <v>16.5</v>
      </c>
      <c r="N22" s="74"/>
      <c r="O22" s="75"/>
      <c r="P22" s="78" t="s">
        <v>114</v>
      </c>
      <c r="Q22" s="79">
        <v>18</v>
      </c>
      <c r="R22" s="76"/>
      <c r="S22" s="76">
        <v>0</v>
      </c>
      <c r="T22" s="76">
        <v>0</v>
      </c>
      <c r="U22" s="80"/>
      <c r="V22" s="73">
        <v>1006.5</v>
      </c>
      <c r="W22" s="121">
        <f t="shared" si="2"/>
        <v>1016.7226375155549</v>
      </c>
      <c r="X22" s="127">
        <v>0</v>
      </c>
      <c r="Y22" s="134">
        <v>0</v>
      </c>
      <c r="Z22" s="127">
        <v>0</v>
      </c>
      <c r="AA22">
        <f t="shared" si="8"/>
        <v>0</v>
      </c>
      <c r="AB22">
        <f t="shared" si="9"/>
        <v>0</v>
      </c>
      <c r="AC22">
        <f t="shared" si="10"/>
        <v>14</v>
      </c>
      <c r="AD22">
        <f t="shared" si="3"/>
        <v>0</v>
      </c>
      <c r="AE22">
        <f t="shared" si="4"/>
        <v>14</v>
      </c>
      <c r="AG22">
        <f t="shared" si="11"/>
        <v>15.87400375938533</v>
      </c>
      <c r="AH22">
        <f t="shared" si="5"/>
        <v>14.96962212299885</v>
      </c>
      <c r="AI22">
        <f t="shared" si="6"/>
        <v>14.250522122998849</v>
      </c>
      <c r="AJ22">
        <f t="shared" si="12"/>
        <v>12.24961714336252</v>
      </c>
      <c r="AT22">
        <f t="shared" si="13"/>
        <v>10.187737225374763</v>
      </c>
    </row>
    <row r="23" spans="1:46" ht="12.75">
      <c r="A23" s="63">
        <v>15</v>
      </c>
      <c r="B23" s="64">
        <v>16.1</v>
      </c>
      <c r="C23" s="65">
        <v>15.1</v>
      </c>
      <c r="D23" s="65">
        <v>30.9</v>
      </c>
      <c r="E23" s="65">
        <v>13.9</v>
      </c>
      <c r="F23" s="66">
        <f t="shared" si="0"/>
        <v>22.4</v>
      </c>
      <c r="G23" s="67">
        <f t="shared" si="7"/>
        <v>89.42424725513942</v>
      </c>
      <c r="H23" s="67">
        <f t="shared" si="1"/>
        <v>14.360759221298151</v>
      </c>
      <c r="I23" s="68">
        <v>10.4</v>
      </c>
      <c r="J23" s="66"/>
      <c r="K23" s="68">
        <v>18.1</v>
      </c>
      <c r="L23" s="65">
        <v>18</v>
      </c>
      <c r="M23" s="65">
        <v>17.9</v>
      </c>
      <c r="N23" s="65"/>
      <c r="O23" s="66"/>
      <c r="P23" s="69" t="s">
        <v>116</v>
      </c>
      <c r="Q23" s="70">
        <v>20</v>
      </c>
      <c r="R23" s="67"/>
      <c r="S23" s="67">
        <v>0</v>
      </c>
      <c r="T23" s="67">
        <v>0</v>
      </c>
      <c r="U23" s="71"/>
      <c r="V23" s="64">
        <v>1002.5</v>
      </c>
      <c r="W23" s="121">
        <f t="shared" si="2"/>
        <v>1012.6041126425697</v>
      </c>
      <c r="X23" s="127">
        <v>0</v>
      </c>
      <c r="Y23" s="134">
        <v>0</v>
      </c>
      <c r="Z23" s="127">
        <v>0</v>
      </c>
      <c r="AA23">
        <f t="shared" si="8"/>
        <v>15</v>
      </c>
      <c r="AB23">
        <f t="shared" si="9"/>
        <v>0</v>
      </c>
      <c r="AC23">
        <f t="shared" si="10"/>
        <v>0</v>
      </c>
      <c r="AD23">
        <f t="shared" si="3"/>
        <v>0</v>
      </c>
      <c r="AE23">
        <f t="shared" si="4"/>
        <v>15</v>
      </c>
      <c r="AG23">
        <f t="shared" si="11"/>
        <v>18.289570683885234</v>
      </c>
      <c r="AH23">
        <f t="shared" si="5"/>
        <v>17.154310910261028</v>
      </c>
      <c r="AI23">
        <f t="shared" si="6"/>
        <v>16.355310910261025</v>
      </c>
      <c r="AJ23">
        <f t="shared" si="12"/>
        <v>14.360759221298151</v>
      </c>
      <c r="AT23">
        <f t="shared" si="13"/>
        <v>10.356160474553244</v>
      </c>
    </row>
    <row r="24" spans="1:46" ht="12.75">
      <c r="A24" s="72">
        <v>16</v>
      </c>
      <c r="B24" s="73">
        <v>17.1</v>
      </c>
      <c r="C24" s="74">
        <v>16.1</v>
      </c>
      <c r="D24" s="74">
        <v>30.1</v>
      </c>
      <c r="E24" s="74">
        <v>15.8</v>
      </c>
      <c r="F24" s="75">
        <f t="shared" si="0"/>
        <v>22.950000000000003</v>
      </c>
      <c r="G24" s="67">
        <f t="shared" si="7"/>
        <v>89.74031161685282</v>
      </c>
      <c r="H24" s="76">
        <f t="shared" si="1"/>
        <v>15.402104476219293</v>
      </c>
      <c r="I24" s="77">
        <v>11.4</v>
      </c>
      <c r="J24" s="75"/>
      <c r="K24" s="77">
        <v>20.1</v>
      </c>
      <c r="L24" s="74">
        <v>19</v>
      </c>
      <c r="M24" s="74">
        <v>18.5</v>
      </c>
      <c r="N24" s="74"/>
      <c r="O24" s="75"/>
      <c r="P24" s="78" t="s">
        <v>116</v>
      </c>
      <c r="Q24" s="79">
        <v>20</v>
      </c>
      <c r="R24" s="76"/>
      <c r="S24" s="76">
        <v>10.2</v>
      </c>
      <c r="T24" s="76">
        <v>1.8</v>
      </c>
      <c r="U24" s="80"/>
      <c r="V24" s="73">
        <v>997.5</v>
      </c>
      <c r="W24" s="121">
        <f t="shared" si="2"/>
        <v>1007.5188770064652</v>
      </c>
      <c r="X24" s="127">
        <v>0</v>
      </c>
      <c r="Y24" s="134">
        <v>0</v>
      </c>
      <c r="Z24" s="127">
        <v>1</v>
      </c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3"/>
        <v>16</v>
      </c>
      <c r="AE24">
        <f t="shared" si="4"/>
        <v>16</v>
      </c>
      <c r="AG24">
        <f t="shared" si="11"/>
        <v>19.490204980077856</v>
      </c>
      <c r="AH24">
        <f t="shared" si="5"/>
        <v>18.289570683885234</v>
      </c>
      <c r="AI24">
        <f t="shared" si="6"/>
        <v>17.490570683885235</v>
      </c>
      <c r="AJ24">
        <f t="shared" si="12"/>
        <v>15.402104476219293</v>
      </c>
      <c r="AT24">
        <f t="shared" si="13"/>
        <v>10.20248374431364</v>
      </c>
    </row>
    <row r="25" spans="1:46" ht="12.75">
      <c r="A25" s="63">
        <v>17</v>
      </c>
      <c r="B25" s="64">
        <v>18.5</v>
      </c>
      <c r="C25" s="65">
        <v>17.6</v>
      </c>
      <c r="D25" s="65">
        <v>21.2</v>
      </c>
      <c r="E25" s="65">
        <v>17.1</v>
      </c>
      <c r="F25" s="66">
        <f t="shared" si="0"/>
        <v>19.15</v>
      </c>
      <c r="G25" s="67">
        <f t="shared" si="7"/>
        <v>91.12104954478997</v>
      </c>
      <c r="H25" s="67">
        <f t="shared" si="1"/>
        <v>17.024271243882453</v>
      </c>
      <c r="I25" s="68">
        <v>15.2</v>
      </c>
      <c r="J25" s="66"/>
      <c r="K25" s="68">
        <v>19.3</v>
      </c>
      <c r="L25" s="65">
        <v>19</v>
      </c>
      <c r="M25" s="65">
        <v>19</v>
      </c>
      <c r="N25" s="65"/>
      <c r="O25" s="66"/>
      <c r="P25" s="69" t="s">
        <v>125</v>
      </c>
      <c r="Q25" s="70">
        <v>18</v>
      </c>
      <c r="R25" s="67"/>
      <c r="S25" s="67">
        <v>3.9</v>
      </c>
      <c r="T25" s="67">
        <v>3.4</v>
      </c>
      <c r="U25" s="71"/>
      <c r="V25" s="64">
        <v>997</v>
      </c>
      <c r="W25" s="121">
        <f t="shared" si="2"/>
        <v>1006.9655055062249</v>
      </c>
      <c r="X25" s="127">
        <v>0</v>
      </c>
      <c r="Y25" s="134">
        <v>0</v>
      </c>
      <c r="Z25" s="127">
        <v>1</v>
      </c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3"/>
        <v>0</v>
      </c>
      <c r="AE25">
        <f t="shared" si="4"/>
        <v>17</v>
      </c>
      <c r="AG25">
        <f t="shared" si="11"/>
        <v>21.286984900395762</v>
      </c>
      <c r="AH25">
        <f t="shared" si="5"/>
        <v>20.116024057681578</v>
      </c>
      <c r="AI25">
        <f t="shared" si="6"/>
        <v>19.39692405768158</v>
      </c>
      <c r="AJ25">
        <f t="shared" si="12"/>
        <v>17.024271243882453</v>
      </c>
      <c r="AT25">
        <f t="shared" si="13"/>
        <v>10.225342472552624</v>
      </c>
    </row>
    <row r="26" spans="1:46" ht="12.75">
      <c r="A26" s="72">
        <v>18</v>
      </c>
      <c r="B26" s="73">
        <v>14.1</v>
      </c>
      <c r="C26" s="74">
        <v>12.7</v>
      </c>
      <c r="D26" s="74">
        <v>23.7</v>
      </c>
      <c r="E26" s="74">
        <v>12.3</v>
      </c>
      <c r="F26" s="75">
        <f t="shared" si="0"/>
        <v>18</v>
      </c>
      <c r="G26" s="67">
        <f t="shared" si="7"/>
        <v>84.31986229876574</v>
      </c>
      <c r="H26" s="76">
        <f t="shared" si="1"/>
        <v>11.49681302083265</v>
      </c>
      <c r="I26" s="77">
        <v>9.3</v>
      </c>
      <c r="J26" s="75"/>
      <c r="K26" s="77">
        <v>14.8</v>
      </c>
      <c r="L26" s="74">
        <v>15</v>
      </c>
      <c r="M26" s="74">
        <v>16</v>
      </c>
      <c r="N26" s="74"/>
      <c r="O26" s="75"/>
      <c r="P26" s="78" t="s">
        <v>126</v>
      </c>
      <c r="Q26" s="79">
        <v>20</v>
      </c>
      <c r="R26" s="76"/>
      <c r="S26" s="76">
        <v>0</v>
      </c>
      <c r="T26" s="76">
        <v>0</v>
      </c>
      <c r="U26" s="80"/>
      <c r="V26" s="73">
        <v>1006.5</v>
      </c>
      <c r="W26" s="121">
        <f t="shared" si="2"/>
        <v>1016.7154777911777</v>
      </c>
      <c r="X26" s="127">
        <v>0</v>
      </c>
      <c r="Y26" s="134">
        <v>0</v>
      </c>
      <c r="Z26" s="127">
        <v>0</v>
      </c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3"/>
        <v>0</v>
      </c>
      <c r="AE26">
        <f t="shared" si="4"/>
        <v>18</v>
      </c>
      <c r="AG26">
        <f t="shared" si="11"/>
        <v>16.081373099585093</v>
      </c>
      <c r="AH26">
        <f t="shared" si="5"/>
        <v>14.678391653320906</v>
      </c>
      <c r="AI26">
        <f t="shared" si="6"/>
        <v>13.559791653320906</v>
      </c>
      <c r="AJ26">
        <f t="shared" si="12"/>
        <v>11.49681302083265</v>
      </c>
      <c r="AT26">
        <f t="shared" si="13"/>
        <v>10.079364942384563</v>
      </c>
    </row>
    <row r="27" spans="1:46" ht="12.75">
      <c r="A27" s="63">
        <v>19</v>
      </c>
      <c r="B27" s="64">
        <v>19.4</v>
      </c>
      <c r="C27" s="65">
        <v>16.8</v>
      </c>
      <c r="D27" s="65">
        <v>23.9</v>
      </c>
      <c r="E27" s="65">
        <v>14.1</v>
      </c>
      <c r="F27" s="66">
        <f t="shared" si="0"/>
        <v>19</v>
      </c>
      <c r="G27" s="67">
        <f t="shared" si="7"/>
        <v>75.7000880167147</v>
      </c>
      <c r="H27" s="67">
        <f t="shared" si="1"/>
        <v>15.001186406502882</v>
      </c>
      <c r="I27" s="68">
        <v>10.3</v>
      </c>
      <c r="J27" s="66"/>
      <c r="K27" s="68">
        <v>19.5</v>
      </c>
      <c r="L27" s="65">
        <v>18.5</v>
      </c>
      <c r="M27" s="65">
        <v>17.6</v>
      </c>
      <c r="N27" s="65"/>
      <c r="O27" s="66"/>
      <c r="P27" s="69" t="s">
        <v>126</v>
      </c>
      <c r="Q27" s="70">
        <v>23</v>
      </c>
      <c r="R27" s="67"/>
      <c r="S27" s="67">
        <v>0</v>
      </c>
      <c r="T27" s="67">
        <v>0</v>
      </c>
      <c r="U27" s="71"/>
      <c r="V27" s="64">
        <v>1006</v>
      </c>
      <c r="W27" s="121">
        <f t="shared" si="2"/>
        <v>1016.0243505294203</v>
      </c>
      <c r="X27" s="127">
        <v>0</v>
      </c>
      <c r="Y27" s="134">
        <v>0</v>
      </c>
      <c r="Z27" s="127">
        <v>0</v>
      </c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3"/>
        <v>0</v>
      </c>
      <c r="AE27">
        <f t="shared" si="4"/>
        <v>19</v>
      </c>
      <c r="AG27">
        <f t="shared" si="11"/>
        <v>22.51723138592285</v>
      </c>
      <c r="AH27">
        <f t="shared" si="5"/>
        <v>19.122963978070903</v>
      </c>
      <c r="AI27">
        <f t="shared" si="6"/>
        <v>17.045563978070906</v>
      </c>
      <c r="AJ27">
        <f t="shared" si="12"/>
        <v>15.001186406502882</v>
      </c>
      <c r="AT27">
        <f t="shared" si="13"/>
        <v>10.25732886737852</v>
      </c>
    </row>
    <row r="28" spans="1:46" ht="12.75">
      <c r="A28" s="72">
        <v>20</v>
      </c>
      <c r="B28" s="73">
        <v>19.8</v>
      </c>
      <c r="C28" s="74">
        <v>17.9</v>
      </c>
      <c r="D28" s="74">
        <v>23</v>
      </c>
      <c r="E28" s="74">
        <v>12.9</v>
      </c>
      <c r="F28" s="75">
        <f t="shared" si="0"/>
        <v>17.95</v>
      </c>
      <c r="G28" s="67">
        <f t="shared" si="7"/>
        <v>82.23037657189253</v>
      </c>
      <c r="H28" s="76">
        <f t="shared" si="1"/>
        <v>16.68334524243385</v>
      </c>
      <c r="I28" s="77">
        <v>7.8</v>
      </c>
      <c r="J28" s="75"/>
      <c r="K28" s="77">
        <v>22.5</v>
      </c>
      <c r="L28" s="74">
        <v>17.5</v>
      </c>
      <c r="M28" s="74">
        <v>18.1</v>
      </c>
      <c r="N28" s="74"/>
      <c r="O28" s="75"/>
      <c r="P28" s="78" t="s">
        <v>126</v>
      </c>
      <c r="Q28" s="79">
        <v>23</v>
      </c>
      <c r="R28" s="76"/>
      <c r="S28" s="76">
        <v>0</v>
      </c>
      <c r="T28" s="76">
        <v>0</v>
      </c>
      <c r="U28" s="80"/>
      <c r="V28" s="73">
        <v>1002.5</v>
      </c>
      <c r="W28" s="121">
        <f t="shared" si="2"/>
        <v>1012.4757555527135</v>
      </c>
      <c r="X28" s="127">
        <v>0</v>
      </c>
      <c r="Y28" s="134">
        <v>0</v>
      </c>
      <c r="Z28" s="127">
        <v>0</v>
      </c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3"/>
        <v>0</v>
      </c>
      <c r="AE28">
        <f t="shared" si="4"/>
        <v>20</v>
      </c>
      <c r="AG28">
        <f t="shared" si="11"/>
        <v>23.08369525584915</v>
      </c>
      <c r="AH28">
        <f t="shared" si="5"/>
        <v>20.49990953559285</v>
      </c>
      <c r="AI28">
        <f t="shared" si="6"/>
        <v>18.98180953559285</v>
      </c>
      <c r="AJ28">
        <f t="shared" si="12"/>
        <v>16.68334524243385</v>
      </c>
      <c r="AT28">
        <f t="shared" si="13"/>
        <v>10.082622119773799</v>
      </c>
    </row>
    <row r="29" spans="1:46" ht="12.75">
      <c r="A29" s="63">
        <v>21</v>
      </c>
      <c r="B29" s="64">
        <v>19.8</v>
      </c>
      <c r="C29" s="65">
        <v>16.1</v>
      </c>
      <c r="D29" s="65">
        <v>22</v>
      </c>
      <c r="E29" s="65">
        <v>15.2</v>
      </c>
      <c r="F29" s="66">
        <f t="shared" si="0"/>
        <v>18.6</v>
      </c>
      <c r="G29" s="67">
        <f t="shared" si="7"/>
        <v>66.42467990474773</v>
      </c>
      <c r="H29" s="67">
        <f t="shared" si="1"/>
        <v>13.367480999479877</v>
      </c>
      <c r="I29" s="68">
        <v>13.1</v>
      </c>
      <c r="J29" s="66"/>
      <c r="K29" s="68">
        <v>26.7</v>
      </c>
      <c r="L29" s="65">
        <v>21.9</v>
      </c>
      <c r="M29" s="65">
        <v>18.2</v>
      </c>
      <c r="N29" s="65"/>
      <c r="O29" s="66"/>
      <c r="P29" s="69" t="s">
        <v>126</v>
      </c>
      <c r="Q29" s="70">
        <v>23</v>
      </c>
      <c r="R29" s="67"/>
      <c r="S29" s="67">
        <v>0.1</v>
      </c>
      <c r="T29" s="67">
        <v>0.1</v>
      </c>
      <c r="U29" s="71"/>
      <c r="V29" s="64">
        <v>1001.5</v>
      </c>
      <c r="W29" s="121">
        <f t="shared" si="2"/>
        <v>1011.4658046743566</v>
      </c>
      <c r="X29" s="127">
        <v>0</v>
      </c>
      <c r="Y29" s="134">
        <v>0</v>
      </c>
      <c r="Z29" s="127">
        <v>0</v>
      </c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3"/>
        <v>0</v>
      </c>
      <c r="AE29">
        <f t="shared" si="4"/>
        <v>21</v>
      </c>
      <c r="AG29">
        <f t="shared" si="11"/>
        <v>23.08369525584915</v>
      </c>
      <c r="AH29">
        <f t="shared" si="5"/>
        <v>18.289570683885234</v>
      </c>
      <c r="AI29">
        <f t="shared" si="6"/>
        <v>15.333270683885235</v>
      </c>
      <c r="AJ29">
        <f t="shared" si="12"/>
        <v>13.367480999479877</v>
      </c>
      <c r="AT29">
        <f t="shared" si="13"/>
        <v>10.004194037518822</v>
      </c>
    </row>
    <row r="30" spans="1:46" ht="12.75">
      <c r="A30" s="72">
        <v>22</v>
      </c>
      <c r="B30" s="73">
        <v>17.3</v>
      </c>
      <c r="C30" s="74">
        <v>15.4</v>
      </c>
      <c r="D30" s="74">
        <v>22.5</v>
      </c>
      <c r="E30" s="74">
        <v>11.6</v>
      </c>
      <c r="F30" s="75">
        <f t="shared" si="0"/>
        <v>17.05</v>
      </c>
      <c r="G30" s="67">
        <f t="shared" si="7"/>
        <v>80.90860915742559</v>
      </c>
      <c r="H30" s="76">
        <f t="shared" si="1"/>
        <v>13.9929728683777</v>
      </c>
      <c r="I30" s="77">
        <v>7.2</v>
      </c>
      <c r="J30" s="75"/>
      <c r="K30" s="77">
        <v>19.3</v>
      </c>
      <c r="L30" s="74">
        <v>17.9</v>
      </c>
      <c r="M30" s="74">
        <v>16.5</v>
      </c>
      <c r="N30" s="74"/>
      <c r="O30" s="75"/>
      <c r="P30" s="78" t="s">
        <v>126</v>
      </c>
      <c r="Q30" s="79">
        <v>16</v>
      </c>
      <c r="R30" s="76"/>
      <c r="S30" s="76">
        <v>0</v>
      </c>
      <c r="T30" s="76">
        <v>0</v>
      </c>
      <c r="U30" s="80"/>
      <c r="V30" s="73">
        <v>1006.5</v>
      </c>
      <c r="W30" s="121">
        <f t="shared" si="2"/>
        <v>1016.6022710251628</v>
      </c>
      <c r="X30" s="127">
        <v>0</v>
      </c>
      <c r="Y30" s="134">
        <v>0</v>
      </c>
      <c r="Z30" s="127">
        <v>0</v>
      </c>
      <c r="AA30">
        <f t="shared" si="8"/>
        <v>0</v>
      </c>
      <c r="AB30">
        <f t="shared" si="9"/>
        <v>0</v>
      </c>
      <c r="AC30">
        <f t="shared" si="10"/>
        <v>0</v>
      </c>
      <c r="AD30">
        <f t="shared" si="3"/>
        <v>0</v>
      </c>
      <c r="AE30">
        <f t="shared" si="4"/>
        <v>22</v>
      </c>
      <c r="AG30">
        <f t="shared" si="11"/>
        <v>19.73845377594393</v>
      </c>
      <c r="AH30">
        <f t="shared" si="5"/>
        <v>17.48820841929759</v>
      </c>
      <c r="AI30">
        <f t="shared" si="6"/>
        <v>15.970108419297588</v>
      </c>
      <c r="AJ30">
        <f t="shared" si="12"/>
        <v>13.9929728683777</v>
      </c>
      <c r="AT30">
        <f t="shared" si="13"/>
        <v>10.22263751555484</v>
      </c>
    </row>
    <row r="31" spans="1:46" ht="12.75">
      <c r="A31" s="63">
        <v>23</v>
      </c>
      <c r="B31" s="64">
        <v>17.7</v>
      </c>
      <c r="C31" s="65">
        <v>15</v>
      </c>
      <c r="D31" s="65">
        <v>21.2</v>
      </c>
      <c r="E31" s="65">
        <v>14.2</v>
      </c>
      <c r="F31" s="66">
        <f t="shared" si="0"/>
        <v>17.7</v>
      </c>
      <c r="G31" s="67">
        <f t="shared" si="7"/>
        <v>73.5402668911698</v>
      </c>
      <c r="H31" s="67">
        <f t="shared" si="1"/>
        <v>12.915375791039015</v>
      </c>
      <c r="I31" s="68">
        <v>10.1</v>
      </c>
      <c r="J31" s="66"/>
      <c r="K31" s="68">
        <v>21.1</v>
      </c>
      <c r="L31" s="65">
        <v>19</v>
      </c>
      <c r="M31" s="65">
        <v>17.7</v>
      </c>
      <c r="N31" s="65"/>
      <c r="O31" s="66"/>
      <c r="P31" s="69" t="s">
        <v>126</v>
      </c>
      <c r="Q31" s="70">
        <v>25</v>
      </c>
      <c r="R31" s="67"/>
      <c r="S31" s="67" t="s">
        <v>110</v>
      </c>
      <c r="T31" s="67">
        <v>0</v>
      </c>
      <c r="U31" s="71"/>
      <c r="V31" s="64">
        <v>1005</v>
      </c>
      <c r="W31" s="121">
        <f t="shared" si="2"/>
        <v>1015.0732616353795</v>
      </c>
      <c r="X31" s="127">
        <v>0</v>
      </c>
      <c r="Y31" s="134">
        <v>0</v>
      </c>
      <c r="Z31" s="127">
        <v>0</v>
      </c>
      <c r="AA31">
        <f t="shared" si="8"/>
        <v>0</v>
      </c>
      <c r="AB31">
        <f t="shared" si="9"/>
        <v>0</v>
      </c>
      <c r="AC31">
        <f t="shared" si="10"/>
        <v>0</v>
      </c>
      <c r="AD31">
        <f t="shared" si="3"/>
        <v>0</v>
      </c>
      <c r="AE31">
        <f t="shared" si="4"/>
        <v>23</v>
      </c>
      <c r="AG31">
        <f t="shared" si="11"/>
        <v>20.243279798659454</v>
      </c>
      <c r="AH31">
        <f t="shared" si="5"/>
        <v>17.04426199146042</v>
      </c>
      <c r="AI31">
        <f t="shared" si="6"/>
        <v>14.88696199146042</v>
      </c>
      <c r="AJ31">
        <f t="shared" si="12"/>
        <v>12.915375791039015</v>
      </c>
      <c r="AT31">
        <f t="shared" si="13"/>
        <v>10.104112642569719</v>
      </c>
    </row>
    <row r="32" spans="1:46" ht="12.75">
      <c r="A32" s="72">
        <v>24</v>
      </c>
      <c r="B32" s="73">
        <v>16.9</v>
      </c>
      <c r="C32" s="74">
        <v>14.2</v>
      </c>
      <c r="D32" s="74">
        <v>21.3</v>
      </c>
      <c r="E32" s="74">
        <v>14</v>
      </c>
      <c r="F32" s="75">
        <f t="shared" si="0"/>
        <v>17.65</v>
      </c>
      <c r="G32" s="67">
        <f t="shared" si="7"/>
        <v>72.89616719669472</v>
      </c>
      <c r="H32" s="76">
        <f t="shared" si="1"/>
        <v>12.011367617003307</v>
      </c>
      <c r="I32" s="77">
        <v>11.1</v>
      </c>
      <c r="J32" s="75"/>
      <c r="K32" s="77">
        <v>20.1</v>
      </c>
      <c r="L32" s="74">
        <v>18.8</v>
      </c>
      <c r="M32" s="74">
        <v>17.2</v>
      </c>
      <c r="N32" s="74"/>
      <c r="O32" s="75"/>
      <c r="P32" s="78" t="s">
        <v>103</v>
      </c>
      <c r="Q32" s="79">
        <v>15</v>
      </c>
      <c r="R32" s="76"/>
      <c r="S32" s="76">
        <v>5.1</v>
      </c>
      <c r="T32" s="76">
        <v>6.7</v>
      </c>
      <c r="U32" s="80"/>
      <c r="V32" s="73">
        <v>1002.5</v>
      </c>
      <c r="W32" s="121">
        <f t="shared" si="2"/>
        <v>1012.5760806528268</v>
      </c>
      <c r="X32" s="127">
        <v>0</v>
      </c>
      <c r="Y32" s="134">
        <v>0</v>
      </c>
      <c r="Z32" s="127">
        <v>0</v>
      </c>
      <c r="AA32">
        <f t="shared" si="8"/>
        <v>0</v>
      </c>
      <c r="AB32">
        <f t="shared" si="9"/>
        <v>0</v>
      </c>
      <c r="AC32">
        <f t="shared" si="10"/>
        <v>0</v>
      </c>
      <c r="AD32">
        <f t="shared" si="3"/>
        <v>0</v>
      </c>
      <c r="AE32">
        <f t="shared" si="4"/>
        <v>24</v>
      </c>
      <c r="AG32">
        <f t="shared" si="11"/>
        <v>19.24469765091116</v>
      </c>
      <c r="AH32">
        <f t="shared" si="5"/>
        <v>16.185946976106578</v>
      </c>
      <c r="AI32">
        <f t="shared" si="6"/>
        <v>14.028646976106579</v>
      </c>
      <c r="AJ32">
        <f t="shared" si="12"/>
        <v>12.011367617003307</v>
      </c>
      <c r="AT32">
        <f t="shared" si="13"/>
        <v>10.018877006465216</v>
      </c>
    </row>
    <row r="33" spans="1:46" ht="12.75">
      <c r="A33" s="63">
        <v>25</v>
      </c>
      <c r="B33" s="64">
        <v>15.4</v>
      </c>
      <c r="C33" s="65">
        <v>15</v>
      </c>
      <c r="D33" s="65">
        <v>18.2</v>
      </c>
      <c r="E33" s="65">
        <v>14.9</v>
      </c>
      <c r="F33" s="66">
        <f t="shared" si="0"/>
        <v>16.55</v>
      </c>
      <c r="G33" s="67">
        <f t="shared" si="7"/>
        <v>95.6339356809436</v>
      </c>
      <c r="H33" s="67">
        <f t="shared" si="1"/>
        <v>14.706336568487155</v>
      </c>
      <c r="I33" s="68">
        <v>12.9</v>
      </c>
      <c r="J33" s="66"/>
      <c r="K33" s="68">
        <v>17.5</v>
      </c>
      <c r="L33" s="65">
        <v>17</v>
      </c>
      <c r="M33" s="65">
        <v>16.9</v>
      </c>
      <c r="N33" s="65"/>
      <c r="O33" s="66"/>
      <c r="P33" s="69" t="s">
        <v>126</v>
      </c>
      <c r="Q33" s="70">
        <v>20</v>
      </c>
      <c r="R33" s="67"/>
      <c r="S33" s="67">
        <v>8.8</v>
      </c>
      <c r="T33" s="67">
        <v>4.9</v>
      </c>
      <c r="U33" s="71"/>
      <c r="V33" s="64">
        <v>995.5</v>
      </c>
      <c r="W33" s="121">
        <f t="shared" si="2"/>
        <v>1005.5580443195846</v>
      </c>
      <c r="X33" s="127">
        <v>0</v>
      </c>
      <c r="Y33" s="134">
        <v>0</v>
      </c>
      <c r="Z33" s="127">
        <v>0</v>
      </c>
      <c r="AA33">
        <f t="shared" si="8"/>
        <v>0</v>
      </c>
      <c r="AB33">
        <f t="shared" si="9"/>
        <v>0</v>
      </c>
      <c r="AC33">
        <f t="shared" si="10"/>
        <v>0</v>
      </c>
      <c r="AD33">
        <f t="shared" si="3"/>
        <v>0</v>
      </c>
      <c r="AE33">
        <f t="shared" si="4"/>
        <v>25</v>
      </c>
      <c r="AG33">
        <f t="shared" si="11"/>
        <v>17.48820841929759</v>
      </c>
      <c r="AH33">
        <f t="shared" si="5"/>
        <v>17.04426199146042</v>
      </c>
      <c r="AI33">
        <f t="shared" si="6"/>
        <v>16.72466199146042</v>
      </c>
      <c r="AJ33">
        <f t="shared" si="12"/>
        <v>14.706336568487155</v>
      </c>
      <c r="AT33">
        <f t="shared" si="13"/>
        <v>9.965505506224908</v>
      </c>
    </row>
    <row r="34" spans="1:46" ht="12.75">
      <c r="A34" s="72">
        <v>26</v>
      </c>
      <c r="B34" s="73">
        <v>13.1</v>
      </c>
      <c r="C34" s="74">
        <v>12.9</v>
      </c>
      <c r="D34" s="74">
        <v>20.7</v>
      </c>
      <c r="E34" s="74">
        <v>10.7</v>
      </c>
      <c r="F34" s="75">
        <f t="shared" si="0"/>
        <v>15.7</v>
      </c>
      <c r="G34" s="67">
        <f t="shared" si="7"/>
        <v>97.63977405037069</v>
      </c>
      <c r="H34" s="76">
        <f t="shared" si="1"/>
        <v>12.735079059574254</v>
      </c>
      <c r="I34" s="77">
        <v>7.1</v>
      </c>
      <c r="J34" s="75"/>
      <c r="K34" s="77">
        <v>14.5</v>
      </c>
      <c r="L34" s="74">
        <v>14.5</v>
      </c>
      <c r="M34" s="74">
        <v>15</v>
      </c>
      <c r="N34" s="74"/>
      <c r="O34" s="75"/>
      <c r="P34" s="78" t="s">
        <v>103</v>
      </c>
      <c r="Q34" s="79">
        <v>20</v>
      </c>
      <c r="R34" s="76"/>
      <c r="S34" s="76">
        <v>1.6</v>
      </c>
      <c r="T34" s="76">
        <v>0.7</v>
      </c>
      <c r="U34" s="80"/>
      <c r="V34" s="73">
        <v>998.5</v>
      </c>
      <c r="W34" s="121">
        <f t="shared" si="2"/>
        <v>1008.6698956676894</v>
      </c>
      <c r="X34" s="127">
        <v>0</v>
      </c>
      <c r="Y34" s="134">
        <v>0</v>
      </c>
      <c r="Z34" s="127">
        <v>0</v>
      </c>
      <c r="AA34">
        <f t="shared" si="8"/>
        <v>0</v>
      </c>
      <c r="AB34">
        <f t="shared" si="9"/>
        <v>0</v>
      </c>
      <c r="AC34">
        <f t="shared" si="10"/>
        <v>0</v>
      </c>
      <c r="AD34">
        <f t="shared" si="3"/>
        <v>0</v>
      </c>
      <c r="AE34">
        <f t="shared" si="4"/>
        <v>26</v>
      </c>
      <c r="AG34">
        <f t="shared" si="11"/>
        <v>15.067820814875786</v>
      </c>
      <c r="AH34">
        <f t="shared" si="5"/>
        <v>14.871986197959439</v>
      </c>
      <c r="AI34">
        <f t="shared" si="6"/>
        <v>14.71218619795944</v>
      </c>
      <c r="AJ34">
        <f t="shared" si="12"/>
        <v>12.735079059574254</v>
      </c>
      <c r="AT34">
        <f t="shared" si="13"/>
        <v>10.215477791177753</v>
      </c>
    </row>
    <row r="35" spans="1:46" ht="12.75">
      <c r="A35" s="63">
        <v>27</v>
      </c>
      <c r="B35" s="64">
        <v>17.1</v>
      </c>
      <c r="C35" s="65">
        <v>14.5</v>
      </c>
      <c r="D35" s="65">
        <v>19.6</v>
      </c>
      <c r="E35" s="65">
        <v>13.1</v>
      </c>
      <c r="F35" s="66">
        <f t="shared" si="0"/>
        <v>16.35</v>
      </c>
      <c r="G35" s="67">
        <f t="shared" si="7"/>
        <v>74.01594851499026</v>
      </c>
      <c r="H35" s="67">
        <f t="shared" si="1"/>
        <v>12.435599394895966</v>
      </c>
      <c r="I35" s="68">
        <v>12.8</v>
      </c>
      <c r="J35" s="66"/>
      <c r="K35" s="68">
        <v>22.4</v>
      </c>
      <c r="L35" s="65">
        <v>20.2</v>
      </c>
      <c r="M35" s="65">
        <v>17.2</v>
      </c>
      <c r="N35" s="65"/>
      <c r="O35" s="66"/>
      <c r="P35" s="69" t="s">
        <v>103</v>
      </c>
      <c r="Q35" s="70">
        <v>18</v>
      </c>
      <c r="R35" s="67"/>
      <c r="S35" s="67">
        <v>0</v>
      </c>
      <c r="T35" s="67">
        <v>0</v>
      </c>
      <c r="U35" s="71"/>
      <c r="V35" s="64">
        <v>1001</v>
      </c>
      <c r="W35" s="121">
        <f t="shared" si="2"/>
        <v>1011.0540309608739</v>
      </c>
      <c r="X35" s="127">
        <v>0</v>
      </c>
      <c r="Y35" s="134">
        <v>0</v>
      </c>
      <c r="Z35" s="127">
        <v>0</v>
      </c>
      <c r="AA35">
        <f t="shared" si="8"/>
        <v>0</v>
      </c>
      <c r="AB35">
        <f t="shared" si="9"/>
        <v>0</v>
      </c>
      <c r="AC35">
        <f t="shared" si="10"/>
        <v>0</v>
      </c>
      <c r="AD35">
        <f>IF((MAX($S$9:$S$39)=$S35),A35,0)</f>
        <v>0</v>
      </c>
      <c r="AE35">
        <f t="shared" si="4"/>
        <v>27</v>
      </c>
      <c r="AG35">
        <f t="shared" si="11"/>
        <v>19.490204980077856</v>
      </c>
      <c r="AH35">
        <f t="shared" si="5"/>
        <v>16.503260083520495</v>
      </c>
      <c r="AI35">
        <f t="shared" si="6"/>
        <v>14.425860083520494</v>
      </c>
      <c r="AJ35">
        <f t="shared" si="12"/>
        <v>12.435599394895966</v>
      </c>
      <c r="AT35">
        <f t="shared" si="13"/>
        <v>10.024350529420294</v>
      </c>
    </row>
    <row r="36" spans="1:46" ht="12.75">
      <c r="A36" s="72">
        <v>28</v>
      </c>
      <c r="B36" s="73">
        <v>17.6</v>
      </c>
      <c r="C36" s="74">
        <v>14.5</v>
      </c>
      <c r="D36" s="74">
        <v>21.8</v>
      </c>
      <c r="E36" s="74">
        <v>10</v>
      </c>
      <c r="F36" s="75">
        <f t="shared" si="0"/>
        <v>15.9</v>
      </c>
      <c r="G36" s="67">
        <f t="shared" si="7"/>
        <v>69.72729821410378</v>
      </c>
      <c r="H36" s="76">
        <f t="shared" si="1"/>
        <v>12.0088947531343</v>
      </c>
      <c r="I36" s="77">
        <v>5.2</v>
      </c>
      <c r="J36" s="75"/>
      <c r="K36" s="77">
        <v>19.3</v>
      </c>
      <c r="L36" s="74">
        <v>17.8</v>
      </c>
      <c r="M36" s="74">
        <v>16</v>
      </c>
      <c r="N36" s="74"/>
      <c r="O36" s="75"/>
      <c r="P36" s="78" t="s">
        <v>126</v>
      </c>
      <c r="Q36" s="79">
        <v>23</v>
      </c>
      <c r="R36" s="76"/>
      <c r="S36" s="76">
        <v>1.2</v>
      </c>
      <c r="T36" s="76">
        <v>0.5</v>
      </c>
      <c r="U36" s="80"/>
      <c r="V36" s="73">
        <v>1007.5</v>
      </c>
      <c r="W36" s="121">
        <f t="shared" si="2"/>
        <v>1017.6018130095097</v>
      </c>
      <c r="X36" s="127">
        <v>0</v>
      </c>
      <c r="Y36" s="134">
        <v>0</v>
      </c>
      <c r="Z36" s="127">
        <v>0</v>
      </c>
      <c r="AA36">
        <f t="shared" si="8"/>
        <v>0</v>
      </c>
      <c r="AB36">
        <f t="shared" si="9"/>
        <v>0</v>
      </c>
      <c r="AC36">
        <f t="shared" si="10"/>
        <v>0</v>
      </c>
      <c r="AD36">
        <f>IF((MAX($S$9:$S$39)=$S36),A36,0)</f>
        <v>0</v>
      </c>
      <c r="AE36">
        <f t="shared" si="4"/>
        <v>28</v>
      </c>
      <c r="AG36">
        <f t="shared" si="11"/>
        <v>20.116024057681578</v>
      </c>
      <c r="AH36">
        <f t="shared" si="5"/>
        <v>16.503260083520495</v>
      </c>
      <c r="AI36">
        <f t="shared" si="6"/>
        <v>14.026360083520494</v>
      </c>
      <c r="AJ36">
        <f t="shared" si="12"/>
        <v>12.0088947531343</v>
      </c>
      <c r="AT36">
        <f t="shared" si="13"/>
        <v>9.975755552713455</v>
      </c>
    </row>
    <row r="37" spans="1:46" ht="12.75">
      <c r="A37" s="63">
        <v>29</v>
      </c>
      <c r="B37" s="64">
        <v>18.3</v>
      </c>
      <c r="C37" s="65">
        <v>16</v>
      </c>
      <c r="D37" s="65">
        <v>20.3</v>
      </c>
      <c r="E37" s="65">
        <v>16.2</v>
      </c>
      <c r="F37" s="66">
        <f t="shared" si="0"/>
        <v>18.25</v>
      </c>
      <c r="G37" s="67">
        <f t="shared" si="7"/>
        <v>77.70744881735718</v>
      </c>
      <c r="H37" s="67">
        <f t="shared" si="1"/>
        <v>14.341987144872682</v>
      </c>
      <c r="I37" s="68">
        <v>14.9</v>
      </c>
      <c r="J37" s="66"/>
      <c r="K37" s="68">
        <v>20.3</v>
      </c>
      <c r="L37" s="65">
        <v>19</v>
      </c>
      <c r="M37" s="65">
        <v>17.2</v>
      </c>
      <c r="N37" s="65"/>
      <c r="O37" s="66"/>
      <c r="P37" s="69" t="s">
        <v>126</v>
      </c>
      <c r="Q37" s="70">
        <v>16</v>
      </c>
      <c r="R37" s="67"/>
      <c r="S37" s="67">
        <v>3.3</v>
      </c>
      <c r="T37" s="67">
        <v>4.4</v>
      </c>
      <c r="U37" s="71"/>
      <c r="V37" s="64">
        <v>1007.5</v>
      </c>
      <c r="W37" s="121">
        <f t="shared" si="2"/>
        <v>1017.5774090811877</v>
      </c>
      <c r="X37" s="127">
        <v>0</v>
      </c>
      <c r="Y37" s="134">
        <v>0</v>
      </c>
      <c r="Z37" s="127">
        <v>0</v>
      </c>
      <c r="AA37">
        <f t="shared" si="8"/>
        <v>0</v>
      </c>
      <c r="AB37">
        <f t="shared" si="9"/>
        <v>0</v>
      </c>
      <c r="AC37">
        <f t="shared" si="10"/>
        <v>0</v>
      </c>
      <c r="AD37">
        <f>IF((MAX($S$9:$S$39)=$S37),A37,0)</f>
        <v>0</v>
      </c>
      <c r="AE37">
        <f t="shared" si="4"/>
        <v>29</v>
      </c>
      <c r="AG37">
        <f t="shared" si="11"/>
        <v>21.021735231055334</v>
      </c>
      <c r="AH37">
        <f t="shared" si="5"/>
        <v>18.173154145192665</v>
      </c>
      <c r="AI37">
        <f t="shared" si="6"/>
        <v>16.335454145192664</v>
      </c>
      <c r="AJ37">
        <f t="shared" si="12"/>
        <v>14.341987144872682</v>
      </c>
      <c r="AT37">
        <f t="shared" si="13"/>
        <v>9.965804674356635</v>
      </c>
    </row>
    <row r="38" spans="1:46" ht="12.75">
      <c r="A38" s="72">
        <v>30</v>
      </c>
      <c r="B38" s="73">
        <v>17</v>
      </c>
      <c r="C38" s="74">
        <v>15.8</v>
      </c>
      <c r="D38" s="74">
        <v>22.4</v>
      </c>
      <c r="E38" s="74">
        <v>16.1</v>
      </c>
      <c r="F38" s="75">
        <f t="shared" si="0"/>
        <v>19.25</v>
      </c>
      <c r="G38" s="67">
        <f t="shared" si="7"/>
        <v>87.69232674105527</v>
      </c>
      <c r="H38" s="76">
        <f t="shared" si="1"/>
        <v>14.944515511973584</v>
      </c>
      <c r="I38" s="77">
        <v>14.9</v>
      </c>
      <c r="J38" s="75"/>
      <c r="K38" s="77">
        <v>19.5</v>
      </c>
      <c r="L38" s="74">
        <v>18.2</v>
      </c>
      <c r="M38" s="74">
        <v>17.1</v>
      </c>
      <c r="N38" s="74"/>
      <c r="O38" s="75"/>
      <c r="P38" s="78" t="s">
        <v>103</v>
      </c>
      <c r="Q38" s="79">
        <v>26</v>
      </c>
      <c r="R38" s="76"/>
      <c r="S38" s="76">
        <v>0</v>
      </c>
      <c r="T38" s="76">
        <v>0</v>
      </c>
      <c r="U38" s="80"/>
      <c r="V38" s="73">
        <v>1005</v>
      </c>
      <c r="W38" s="121">
        <f t="shared" si="2"/>
        <v>1015.0977062588579</v>
      </c>
      <c r="X38" s="127">
        <v>0</v>
      </c>
      <c r="Y38" s="134">
        <v>0</v>
      </c>
      <c r="Z38" s="127">
        <v>0</v>
      </c>
      <c r="AA38">
        <f t="shared" si="8"/>
        <v>0</v>
      </c>
      <c r="AB38">
        <f t="shared" si="9"/>
        <v>0</v>
      </c>
      <c r="AC38">
        <f t="shared" si="10"/>
        <v>0</v>
      </c>
      <c r="AD38">
        <f>IF((MAX($S$9:$S$39)=$S38),A38,0)</f>
        <v>0</v>
      </c>
      <c r="AE38">
        <f t="shared" si="4"/>
        <v>30</v>
      </c>
      <c r="AG38">
        <f t="shared" si="11"/>
        <v>19.367110246872254</v>
      </c>
      <c r="AH38">
        <f t="shared" si="5"/>
        <v>17.942269597987615</v>
      </c>
      <c r="AI38">
        <f t="shared" si="6"/>
        <v>16.983469597987614</v>
      </c>
      <c r="AJ38">
        <f t="shared" si="12"/>
        <v>14.944515511973584</v>
      </c>
      <c r="AT38">
        <f t="shared" si="13"/>
        <v>10.102271025162803</v>
      </c>
    </row>
    <row r="39" spans="1:46" ht="12.75">
      <c r="A39" s="63">
        <v>31</v>
      </c>
      <c r="B39" s="64">
        <v>16.9</v>
      </c>
      <c r="C39" s="65">
        <v>14.9</v>
      </c>
      <c r="D39" s="65">
        <v>20.3</v>
      </c>
      <c r="E39" s="65">
        <v>14.6</v>
      </c>
      <c r="F39" s="66">
        <f t="shared" si="0"/>
        <v>17.45</v>
      </c>
      <c r="G39" s="67">
        <f t="shared" si="7"/>
        <v>79.69381222199019</v>
      </c>
      <c r="H39" s="67">
        <f t="shared" si="1"/>
        <v>13.371043031996326</v>
      </c>
      <c r="I39" s="68">
        <v>13.6</v>
      </c>
      <c r="J39" s="66"/>
      <c r="K39" s="68">
        <v>18.8</v>
      </c>
      <c r="L39" s="65">
        <v>18.1</v>
      </c>
      <c r="M39" s="65">
        <v>17.2</v>
      </c>
      <c r="N39" s="65"/>
      <c r="O39" s="66"/>
      <c r="P39" s="69" t="s">
        <v>126</v>
      </c>
      <c r="Q39" s="70">
        <v>20</v>
      </c>
      <c r="R39" s="67"/>
      <c r="S39" s="67">
        <v>2</v>
      </c>
      <c r="T39" s="67">
        <v>2.2</v>
      </c>
      <c r="U39" s="71"/>
      <c r="V39" s="64">
        <v>1006.7</v>
      </c>
      <c r="W39" s="121">
        <f t="shared" si="2"/>
        <v>1016.8182946565594</v>
      </c>
      <c r="X39" s="127">
        <v>0</v>
      </c>
      <c r="Y39" s="134">
        <v>0</v>
      </c>
      <c r="Z39" s="127">
        <v>0</v>
      </c>
      <c r="AA39">
        <f t="shared" si="8"/>
        <v>0</v>
      </c>
      <c r="AB39">
        <f t="shared" si="9"/>
        <v>0</v>
      </c>
      <c r="AC39">
        <f t="shared" si="10"/>
        <v>0</v>
      </c>
      <c r="AD39">
        <f>IF((MAX($S$9:$S$39)=$S39),A39,0)</f>
        <v>0</v>
      </c>
      <c r="AE39">
        <f t="shared" si="4"/>
        <v>31</v>
      </c>
      <c r="AG39">
        <f t="shared" si="11"/>
        <v>19.24469765091116</v>
      </c>
      <c r="AH39">
        <f t="shared" si="5"/>
        <v>16.934833208606896</v>
      </c>
      <c r="AI39">
        <f t="shared" si="6"/>
        <v>15.336833208606897</v>
      </c>
      <c r="AJ39">
        <f t="shared" si="12"/>
        <v>13.371043031996326</v>
      </c>
      <c r="AT39">
        <f t="shared" si="13"/>
        <v>10.073261635379435</v>
      </c>
    </row>
    <row r="40" spans="1:46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08"/>
      <c r="W40" s="122"/>
      <c r="X40" s="129"/>
      <c r="Y40" s="135"/>
      <c r="Z40" s="129"/>
      <c r="AT40">
        <f t="shared" si="13"/>
        <v>10.076080652826795</v>
      </c>
    </row>
    <row r="41" spans="1:46" ht="13.5" thickBot="1">
      <c r="A41" s="113" t="s">
        <v>22</v>
      </c>
      <c r="B41" s="114">
        <f>SUM(B9:B39)</f>
        <v>504.3</v>
      </c>
      <c r="C41" s="115">
        <f aca="true" t="shared" si="14" ref="C41:U41">SUM(C9:C39)</f>
        <v>452.7999999999999</v>
      </c>
      <c r="D41" s="115">
        <f t="shared" si="14"/>
        <v>696.3999999999999</v>
      </c>
      <c r="E41" s="115">
        <f t="shared" si="14"/>
        <v>394.4000000000001</v>
      </c>
      <c r="F41" s="116">
        <f t="shared" si="14"/>
        <v>545.4000000000001</v>
      </c>
      <c r="G41" s="117">
        <f t="shared" si="14"/>
        <v>2590.379104489441</v>
      </c>
      <c r="H41" s="117">
        <f>SUM(H9:H39)</f>
        <v>413.1412636377893</v>
      </c>
      <c r="I41" s="118">
        <f t="shared" si="14"/>
        <v>306.4</v>
      </c>
      <c r="J41" s="116">
        <f t="shared" si="14"/>
        <v>0</v>
      </c>
      <c r="K41" s="118">
        <f t="shared" si="14"/>
        <v>584.4</v>
      </c>
      <c r="L41" s="115">
        <f t="shared" si="14"/>
        <v>545.6999999999999</v>
      </c>
      <c r="M41" s="115">
        <f t="shared" si="14"/>
        <v>518.9</v>
      </c>
      <c r="N41" s="115">
        <f t="shared" si="14"/>
        <v>0</v>
      </c>
      <c r="O41" s="116">
        <f t="shared" si="14"/>
        <v>0</v>
      </c>
      <c r="P41" s="114"/>
      <c r="Q41" s="119">
        <f t="shared" si="14"/>
        <v>594</v>
      </c>
      <c r="R41" s="117">
        <f t="shared" si="14"/>
        <v>0</v>
      </c>
      <c r="S41" s="117">
        <f>SUM(S9:S39)</f>
        <v>43.4</v>
      </c>
      <c r="T41" s="139">
        <v>31.1</v>
      </c>
      <c r="U41" s="119">
        <f t="shared" si="14"/>
        <v>0</v>
      </c>
      <c r="V41" s="117">
        <f>SUM(V9:V39)</f>
        <v>31149.2</v>
      </c>
      <c r="W41" s="123">
        <f>SUM(W9:W39)</f>
        <v>31462.987754066402</v>
      </c>
      <c r="X41" s="117">
        <f>SUM(X9:X39)</f>
        <v>0</v>
      </c>
      <c r="Y41" s="123">
        <f>SUM(Y9:Y39)</f>
        <v>0</v>
      </c>
      <c r="Z41" s="138">
        <f>SUM(Z9:Z39)</f>
        <v>2</v>
      </c>
      <c r="AA41">
        <f>MAX(AA9:AA39)</f>
        <v>15</v>
      </c>
      <c r="AB41">
        <f>MAX(AB9:AB39)</f>
        <v>7</v>
      </c>
      <c r="AC41">
        <f>MAX(AC9:AC39)</f>
        <v>14</v>
      </c>
      <c r="AD41">
        <f>MAX(AD9:AD39)</f>
        <v>16</v>
      </c>
      <c r="AE41">
        <f>MAX(AE9:AE39)</f>
        <v>31</v>
      </c>
      <c r="AT41">
        <f t="shared" si="13"/>
        <v>10.058044319584615</v>
      </c>
    </row>
    <row r="42" spans="1:46" ht="12.75">
      <c r="A42" s="72" t="s">
        <v>23</v>
      </c>
      <c r="B42" s="73">
        <f>AVERAGE(B9:B39)</f>
        <v>16.267741935483873</v>
      </c>
      <c r="C42" s="74">
        <f aca="true" t="shared" si="15" ref="C42:U42">AVERAGE(C9:C39)</f>
        <v>14.606451612903223</v>
      </c>
      <c r="D42" s="74">
        <f t="shared" si="15"/>
        <v>22.464516129032255</v>
      </c>
      <c r="E42" s="74">
        <f t="shared" si="15"/>
        <v>12.722580645161294</v>
      </c>
      <c r="F42" s="75">
        <f t="shared" si="15"/>
        <v>17.593548387096778</v>
      </c>
      <c r="G42" s="76">
        <f t="shared" si="15"/>
        <v>83.56061627385294</v>
      </c>
      <c r="H42" s="76">
        <f>AVERAGE(H9:H39)</f>
        <v>13.32713753670288</v>
      </c>
      <c r="I42" s="77">
        <f t="shared" si="15"/>
        <v>9.883870967741935</v>
      </c>
      <c r="J42" s="75" t="e">
        <f t="shared" si="15"/>
        <v>#DIV/0!</v>
      </c>
      <c r="K42" s="77">
        <f t="shared" si="15"/>
        <v>18.851612903225806</v>
      </c>
      <c r="L42" s="74">
        <f t="shared" si="15"/>
        <v>17.60322580645161</v>
      </c>
      <c r="M42" s="74">
        <f t="shared" si="15"/>
        <v>16.738709677419354</v>
      </c>
      <c r="N42" s="74" t="e">
        <f t="shared" si="15"/>
        <v>#DIV/0!</v>
      </c>
      <c r="O42" s="75" t="e">
        <f t="shared" si="15"/>
        <v>#DIV/0!</v>
      </c>
      <c r="P42" s="73"/>
      <c r="Q42" s="75">
        <f t="shared" si="15"/>
        <v>19.161290322580644</v>
      </c>
      <c r="R42" s="76" t="e">
        <f t="shared" si="15"/>
        <v>#DIV/0!</v>
      </c>
      <c r="S42" s="76">
        <f>AVERAGE(S9:S39)</f>
        <v>1.496551724137931</v>
      </c>
      <c r="T42" s="76">
        <v>1</v>
      </c>
      <c r="U42" s="76" t="e">
        <f t="shared" si="15"/>
        <v>#DIV/0!</v>
      </c>
      <c r="V42" s="76">
        <f>AVERAGE(V9:V39)</f>
        <v>1004.8129032258065</v>
      </c>
      <c r="W42" s="124">
        <f>AVERAGE(W9:W39)</f>
        <v>1014.9350888408517</v>
      </c>
      <c r="X42" s="127"/>
      <c r="Y42" s="134"/>
      <c r="Z42" s="130"/>
      <c r="AT42">
        <f t="shared" si="13"/>
        <v>10.16989566768935</v>
      </c>
    </row>
    <row r="43" spans="1:46" ht="12.75">
      <c r="A43" s="72" t="s">
        <v>24</v>
      </c>
      <c r="B43" s="73">
        <f>MAX(B9:B39)</f>
        <v>21</v>
      </c>
      <c r="C43" s="74">
        <f aca="true" t="shared" si="16" ref="C43:U43">MAX(C9:C39)</f>
        <v>17.9</v>
      </c>
      <c r="D43" s="74">
        <f t="shared" si="16"/>
        <v>30.9</v>
      </c>
      <c r="E43" s="74">
        <f t="shared" si="16"/>
        <v>17.1</v>
      </c>
      <c r="F43" s="75">
        <f t="shared" si="16"/>
        <v>22.950000000000003</v>
      </c>
      <c r="G43" s="76">
        <f t="shared" si="16"/>
        <v>97.78902397398393</v>
      </c>
      <c r="H43" s="76">
        <f>MAX(H9:H39)</f>
        <v>17.024271243882453</v>
      </c>
      <c r="I43" s="77">
        <f t="shared" si="16"/>
        <v>15.2</v>
      </c>
      <c r="J43" s="75">
        <f t="shared" si="16"/>
        <v>0</v>
      </c>
      <c r="K43" s="77">
        <f t="shared" si="16"/>
        <v>30.2</v>
      </c>
      <c r="L43" s="74">
        <f t="shared" si="16"/>
        <v>25</v>
      </c>
      <c r="M43" s="74">
        <f t="shared" si="16"/>
        <v>19</v>
      </c>
      <c r="N43" s="74">
        <f t="shared" si="16"/>
        <v>0</v>
      </c>
      <c r="O43" s="75">
        <f t="shared" si="16"/>
        <v>0</v>
      </c>
      <c r="P43" s="73"/>
      <c r="Q43" s="70">
        <f t="shared" si="16"/>
        <v>26</v>
      </c>
      <c r="R43" s="76">
        <f t="shared" si="16"/>
        <v>0</v>
      </c>
      <c r="S43" s="76">
        <f>MAX(S9:S39)</f>
        <v>10.2</v>
      </c>
      <c r="T43" s="140">
        <v>5.2</v>
      </c>
      <c r="U43" s="70">
        <f t="shared" si="16"/>
        <v>0</v>
      </c>
      <c r="V43" s="76">
        <f>MAX(V9:V39)</f>
        <v>1012.5</v>
      </c>
      <c r="W43" s="124">
        <f>MAX(W9:W39)</f>
        <v>1022.8561604745532</v>
      </c>
      <c r="X43" s="127"/>
      <c r="Y43" s="134"/>
      <c r="Z43" s="127"/>
      <c r="AT43">
        <f t="shared" si="13"/>
        <v>10.054030960873865</v>
      </c>
    </row>
    <row r="44" spans="1:46" ht="13.5" thickBot="1">
      <c r="A44" s="81" t="s">
        <v>25</v>
      </c>
      <c r="B44" s="82">
        <f>MIN(B9:B39)</f>
        <v>11.9</v>
      </c>
      <c r="C44" s="83">
        <f aca="true" t="shared" si="17" ref="C44:U44">MIN(C9:C39)</f>
        <v>11.5</v>
      </c>
      <c r="D44" s="83">
        <f t="shared" si="17"/>
        <v>16.1</v>
      </c>
      <c r="E44" s="83">
        <f t="shared" si="17"/>
        <v>8.1</v>
      </c>
      <c r="F44" s="84">
        <f t="shared" si="17"/>
        <v>14.05</v>
      </c>
      <c r="G44" s="85">
        <f t="shared" si="17"/>
        <v>59.967441067162675</v>
      </c>
      <c r="H44" s="85">
        <f>MIN(H9:H39)</f>
        <v>10.286649606398155</v>
      </c>
      <c r="I44" s="86">
        <f t="shared" si="17"/>
        <v>4.3</v>
      </c>
      <c r="J44" s="84">
        <f t="shared" si="17"/>
        <v>0</v>
      </c>
      <c r="K44" s="86">
        <f t="shared" si="17"/>
        <v>12</v>
      </c>
      <c r="L44" s="83">
        <f t="shared" si="17"/>
        <v>13.8</v>
      </c>
      <c r="M44" s="83">
        <f t="shared" si="17"/>
        <v>14.8</v>
      </c>
      <c r="N44" s="83">
        <f t="shared" si="17"/>
        <v>0</v>
      </c>
      <c r="O44" s="84">
        <f t="shared" si="17"/>
        <v>0</v>
      </c>
      <c r="P44" s="82"/>
      <c r="Q44" s="120">
        <f t="shared" si="17"/>
        <v>11</v>
      </c>
      <c r="R44" s="85">
        <f t="shared" si="17"/>
        <v>0</v>
      </c>
      <c r="S44" s="85">
        <f>MIN(S9:S39)</f>
        <v>0</v>
      </c>
      <c r="T44" s="141">
        <v>0</v>
      </c>
      <c r="U44" s="120">
        <f t="shared" si="17"/>
        <v>0</v>
      </c>
      <c r="V44" s="85">
        <f>MIN(V9:V39)</f>
        <v>991.5</v>
      </c>
      <c r="W44" s="125">
        <f>MIN(W9:W39)</f>
        <v>1001.6021495541271</v>
      </c>
      <c r="X44" s="128"/>
      <c r="Y44" s="136"/>
      <c r="Z44" s="128"/>
      <c r="AT44">
        <f t="shared" si="13"/>
        <v>10.101813009509689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101"/>
      <c r="Y45" s="137"/>
      <c r="Z45" s="101"/>
      <c r="AT45">
        <f t="shared" si="13"/>
        <v>10.077409081187692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3"/>
        <v>10.09770625885786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3"/>
        <v>10.118294656559335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69</v>
      </c>
    </row>
    <row r="60" spans="2:6" ht="12.75">
      <c r="B60" t="b">
        <f>S9&gt;=0.2</f>
        <v>1</v>
      </c>
      <c r="C60" t="b">
        <f>S9&gt;=1</f>
        <v>1</v>
      </c>
      <c r="D60" t="b">
        <f>S9&gt;=5</f>
        <v>1</v>
      </c>
      <c r="F60" t="b">
        <f>S9="tr"</f>
        <v>0</v>
      </c>
    </row>
    <row r="61" spans="2:6" ht="12.75">
      <c r="B61">
        <f>DCOUNTA(S8:S38,1,B59:B60)</f>
        <v>12</v>
      </c>
      <c r="C61">
        <f>DCOUNTA(S8:S38,1,C59:C60)</f>
        <v>10</v>
      </c>
      <c r="D61">
        <f>DCOUNTA(S8:S38,1,D59:D60)</f>
        <v>6</v>
      </c>
      <c r="F61">
        <f>DCOUNTA(S8:S38,1,F59:F60)</f>
        <v>2</v>
      </c>
    </row>
    <row r="63" spans="2:4" ht="12.75">
      <c r="B63" t="s">
        <v>86</v>
      </c>
      <c r="C63" t="s">
        <v>87</v>
      </c>
      <c r="D63" t="s">
        <v>88</v>
      </c>
    </row>
    <row r="64" spans="2:4" ht="12.75">
      <c r="B64">
        <f>(B61-F61)</f>
        <v>10</v>
      </c>
      <c r="C64">
        <f>(C61-F61)</f>
        <v>8</v>
      </c>
      <c r="D64">
        <f>(D61-F61)</f>
        <v>4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K11" sqref="K11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0" t="s">
        <v>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/>
      <c r="I4" s="60" t="s">
        <v>59</v>
      </c>
      <c r="J4" s="60">
        <v>2003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 t="s">
        <v>142</v>
      </c>
      <c r="E6" s="3"/>
      <c r="F6" s="3"/>
      <c r="G6" s="151" t="s">
        <v>60</v>
      </c>
      <c r="H6" s="152"/>
      <c r="I6" s="152"/>
      <c r="J6" s="152"/>
      <c r="K6" s="152"/>
      <c r="L6" s="152"/>
      <c r="M6" s="152"/>
      <c r="N6" s="153"/>
    </row>
    <row r="7" spans="1:25" ht="12.75">
      <c r="A7" s="27" t="s">
        <v>32</v>
      </c>
      <c r="B7" s="3"/>
      <c r="C7" s="22">
        <f>Data1!$D$42</f>
        <v>22.464516129032255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12.722580645161294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76</v>
      </c>
      <c r="B9" s="3"/>
      <c r="C9" s="22">
        <f>Data1!$F$42</f>
        <v>17.593548387096778</v>
      </c>
      <c r="D9" s="5">
        <v>0.9</v>
      </c>
      <c r="E9" s="3"/>
      <c r="F9" s="40">
        <v>1</v>
      </c>
      <c r="G9" s="89" t="s">
        <v>105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30.9</v>
      </c>
      <c r="C10" s="5" t="s">
        <v>35</v>
      </c>
      <c r="D10" s="5">
        <f>Data1!$AA$41</f>
        <v>15</v>
      </c>
      <c r="E10" s="3"/>
      <c r="F10" s="40">
        <v>2</v>
      </c>
      <c r="G10" s="93" t="s">
        <v>106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8.1</v>
      </c>
      <c r="C11" s="5" t="s">
        <v>35</v>
      </c>
      <c r="D11" s="24">
        <f>Data1!$AB$41</f>
        <v>7</v>
      </c>
      <c r="E11" s="3"/>
      <c r="F11" s="40">
        <v>3</v>
      </c>
      <c r="G11" s="93" t="s">
        <v>107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4.3</v>
      </c>
      <c r="C12" s="5" t="s">
        <v>35</v>
      </c>
      <c r="D12" s="24">
        <f>Data1!$AC$41</f>
        <v>14</v>
      </c>
      <c r="E12" s="3"/>
      <c r="F12" s="40">
        <v>4</v>
      </c>
      <c r="G12" s="93" t="s">
        <v>108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93" t="s">
        <v>109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111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112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93" t="s">
        <v>113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40</v>
      </c>
      <c r="B17" s="3" t="s">
        <v>41</v>
      </c>
      <c r="C17" s="5">
        <f>Data1!$S$41</f>
        <v>43.4</v>
      </c>
      <c r="D17" s="5">
        <v>94</v>
      </c>
      <c r="E17" s="3"/>
      <c r="F17" s="40">
        <v>9</v>
      </c>
      <c r="G17" s="93" t="s">
        <v>117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42</v>
      </c>
      <c r="B18" s="3"/>
      <c r="C18" s="5">
        <f>Data1!$B$64</f>
        <v>10</v>
      </c>
      <c r="D18" s="5"/>
      <c r="E18" s="3"/>
      <c r="F18" s="40">
        <v>10</v>
      </c>
      <c r="G18" s="93" t="s">
        <v>118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43</v>
      </c>
      <c r="B19" s="3"/>
      <c r="C19" s="5">
        <f>Data1!$C$64</f>
        <v>8</v>
      </c>
      <c r="D19" s="5"/>
      <c r="E19" s="3"/>
      <c r="F19" s="40">
        <v>11</v>
      </c>
      <c r="G19" s="93" t="s">
        <v>119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70</v>
      </c>
      <c r="B20" s="3"/>
      <c r="C20" s="5">
        <f>Data1!$D$64</f>
        <v>4</v>
      </c>
      <c r="D20" s="5"/>
      <c r="E20" s="3"/>
      <c r="F20" s="40">
        <v>12</v>
      </c>
      <c r="G20" s="93" t="s">
        <v>120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44</v>
      </c>
      <c r="B21" s="3" t="s">
        <v>45</v>
      </c>
      <c r="C21" s="5">
        <f>Data1!$S$43</f>
        <v>10.2</v>
      </c>
      <c r="D21" s="5"/>
      <c r="E21" s="3"/>
      <c r="F21" s="40">
        <v>13</v>
      </c>
      <c r="G21" s="93" t="s">
        <v>121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46</v>
      </c>
      <c r="B22" s="3"/>
      <c r="C22" s="24">
        <f>Data1!$AD$41</f>
        <v>16</v>
      </c>
      <c r="D22" s="5"/>
      <c r="E22" s="3"/>
      <c r="F22" s="40">
        <v>14</v>
      </c>
      <c r="G22" s="93" t="s">
        <v>122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123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47</v>
      </c>
      <c r="B24" s="3"/>
      <c r="C24" s="5"/>
      <c r="D24" s="5"/>
      <c r="E24" s="5"/>
      <c r="F24" s="40">
        <v>16</v>
      </c>
      <c r="G24" s="93" t="s">
        <v>124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48</v>
      </c>
      <c r="B25" s="3"/>
      <c r="C25" s="21"/>
      <c r="D25" s="5"/>
      <c r="E25" s="5"/>
      <c r="F25" s="40">
        <v>17</v>
      </c>
      <c r="G25" s="93" t="s">
        <v>127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50</v>
      </c>
      <c r="B26" s="3"/>
      <c r="C26" s="5"/>
      <c r="D26" s="5"/>
      <c r="E26" s="3"/>
      <c r="F26" s="40">
        <v>18</v>
      </c>
      <c r="G26" s="93" t="s">
        <v>128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129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130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93" t="s">
        <v>131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98</v>
      </c>
      <c r="B30" s="3"/>
      <c r="C30" s="5">
        <f>Data1!$Q$43</f>
        <v>26</v>
      </c>
      <c r="D30" s="5">
        <v>30</v>
      </c>
      <c r="E30" s="5"/>
      <c r="F30" s="40">
        <v>22</v>
      </c>
      <c r="G30" s="93" t="s">
        <v>132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53</v>
      </c>
      <c r="B31" s="3"/>
      <c r="C31" s="5">
        <f>Data1!$AO$9</f>
        <v>0</v>
      </c>
      <c r="D31" s="22"/>
      <c r="E31" s="5"/>
      <c r="F31" s="40">
        <v>23</v>
      </c>
      <c r="G31" s="93" t="s">
        <v>133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134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54</v>
      </c>
      <c r="B33" s="3"/>
      <c r="C33" s="5"/>
      <c r="D33" s="3"/>
      <c r="E33" s="3"/>
      <c r="F33" s="40">
        <v>25</v>
      </c>
      <c r="G33" s="93" t="s">
        <v>135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55</v>
      </c>
      <c r="B34" s="3"/>
      <c r="C34" s="5">
        <f>Data1!$Y$41</f>
        <v>0</v>
      </c>
      <c r="D34" s="3"/>
      <c r="E34" s="3"/>
      <c r="F34" s="40">
        <v>26</v>
      </c>
      <c r="G34" s="93" t="s">
        <v>136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56</v>
      </c>
      <c r="B35" s="3"/>
      <c r="C35" s="5">
        <v>0</v>
      </c>
      <c r="D35" s="3"/>
      <c r="E35" s="3"/>
      <c r="F35" s="40">
        <v>27</v>
      </c>
      <c r="G35" s="93" t="s">
        <v>137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57</v>
      </c>
      <c r="B36" s="3"/>
      <c r="C36" s="24">
        <v>0</v>
      </c>
      <c r="D36" s="5"/>
      <c r="E36" s="3"/>
      <c r="F36" s="40">
        <v>28</v>
      </c>
      <c r="G36" s="93" t="s">
        <v>138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27</v>
      </c>
      <c r="B37" s="3"/>
      <c r="C37" s="5">
        <f>Data1!$Z$41</f>
        <v>2</v>
      </c>
      <c r="D37" s="5"/>
      <c r="E37" s="3"/>
      <c r="F37" s="40">
        <v>29</v>
      </c>
      <c r="G37" s="93" t="s">
        <v>139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58</v>
      </c>
      <c r="B38" s="3"/>
      <c r="C38" s="5">
        <f>Data1!$AL$9</f>
        <v>0</v>
      </c>
      <c r="D38" s="5"/>
      <c r="E38" s="3"/>
      <c r="F38" s="40">
        <v>30</v>
      </c>
      <c r="G38" s="93" t="s">
        <v>140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26</v>
      </c>
      <c r="B39" s="3"/>
      <c r="C39" s="5">
        <f>Data1!$AM$9</f>
        <v>0</v>
      </c>
      <c r="D39" s="5"/>
      <c r="E39" s="3"/>
      <c r="F39" s="40">
        <v>31</v>
      </c>
      <c r="G39" s="95" t="s">
        <v>141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28</v>
      </c>
      <c r="B40" s="3"/>
      <c r="C40" s="5">
        <f>Data1!$AN$9</f>
        <v>0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Data1!$X$41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2009-08-13T08:32:30Z</dcterms:modified>
  <cp:category/>
  <cp:version/>
  <cp:contentType/>
  <cp:contentStatus/>
</cp:coreProperties>
</file>