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<sst xmlns="http://schemas.openxmlformats.org/spreadsheetml/2006/main" count="191" uniqueCount="146">
  <si>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</si>
  <si>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</si>
  <si>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</si>
  <si>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</si>
  <si>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</si>
  <si>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</si>
  <si>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</si>
  <si>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</si>
  <si>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</si>
  <si>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</si>
  <si>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</si>
  <si>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</si>
  <si>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</si>
  <si>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</si>
  <si>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</si>
  <si>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</si>
  <si>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</si>
  <si>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</si>
  <si>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</si>
  <si>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</si>
  <si>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</si>
  <si>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</si>
  <si>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</si>
  <si>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</si>
  <si>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</si>
  <si>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</si>
  <si>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</si>
  <si>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</si>
  <si>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</si>
  <si>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</si>
  <si>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</si>
  <si>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</si>
  <si>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</si>
  <si>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</si>
  <si>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</si>
  <si>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</si>
  <si>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</si>
  <si>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</si>
  <si>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</si>
  <si>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</si>
  <si>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</si>
  <si>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</si>
  <si>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</si>
  <si>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</si>
  <si>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</si>
  <si>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</si>
  <si>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</si>
  <si>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</si>
  <si>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</si>
  <si>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</si>
  <si>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</si>
  <si>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</si>
  <si>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</si>
  <si>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</si>
  <si>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</si>
  <si>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</si>
  <si>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</si>
  <si>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</si>
  <si>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</si>
  <si>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</si>
  <si>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</si>
  <si>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</si>
  <si>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</si>
  <si>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</si>
  <si>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</si>
  <si>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</si>
  <si>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</si>
  <si>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</si>
  <si>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</si>
  <si>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</si>
  <si>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</si>
  <si>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</si>
  <si>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</si>
  <si>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</si>
  <si>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</si>
  <si>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</si>
  <si>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</si>
  <si>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</si>
  <si>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</si>
  <si>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</si>
  <si>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</si>
  <si>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</si>
  <si>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</si>
  <si>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</si>
  <si>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</si>
  <si>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</si>
  <si>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</si>
  <si>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</si>
  <si>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</si>
  <si>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</si>
  <si>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</si>
  <si>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</si>
  <si>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</si>
  <si>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</si>
  <si>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</si>
  <si>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</si>
  <si>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</si>
  <si>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</si>
  <si>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</si>
  <si>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</si>
  <si>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</si>
  <si>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</si>
  <si>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July</t>
  </si>
  <si>
    <t>W</t>
  </si>
  <si>
    <t>tr</t>
  </si>
  <si>
    <t>Bright spells and rather warm in any sunshine. Just missing the showers today!</t>
  </si>
  <si>
    <t>Frequent heavy shwoers, but sunshine in between as well. Gusty winds.</t>
  </si>
  <si>
    <t>Mostly cloudy, cool with a scattering of heavy showers. Bright again by evening.</t>
  </si>
  <si>
    <t>A sunny day, with showers around but mostly bypassing this station. A few spots pm.</t>
  </si>
  <si>
    <t>Sunny spells with the threat of showers, but missing this station. Feeling warm.</t>
  </si>
  <si>
    <t>Cold start, but soon warming up. Sunny spells and cloud, but no showers here again.</t>
  </si>
  <si>
    <t>SE</t>
  </si>
  <si>
    <t>E</t>
  </si>
  <si>
    <t>NE</t>
  </si>
  <si>
    <t>Fairly warm and sunny, gradually clouding over. Becoming very windy and wet overnight.</t>
  </si>
  <si>
    <t>Cold and windy with spells of mostly light rain. Temperatures really struggling.</t>
  </si>
  <si>
    <t>Brighter and warmer than yesterday, but still rather cool. A few light passing showers.</t>
  </si>
  <si>
    <t>NW</t>
  </si>
  <si>
    <t>Cloudy and cool with spells of showery rain. Feeling very unseasonal.</t>
  </si>
  <si>
    <t xml:space="preserve">Drier but still cool with very little ijn the way of any brightness. </t>
  </si>
  <si>
    <t>Mostly cloudy once more, but a shade warmer, though not much. An odd shower.</t>
  </si>
  <si>
    <t>Very chilly start but soon warming up with sunny spells and some cloud.</t>
  </si>
  <si>
    <t>SW</t>
  </si>
  <si>
    <t>After a very muggy night, staying humid but cloudy with showery rain at times.</t>
  </si>
  <si>
    <t>Rather wet during the morning, clearing later - though staying on the cloudy side.</t>
  </si>
  <si>
    <t>Patchy cloud and sunny intervals. Feeling warm, but becoming fresher by evening.</t>
  </si>
  <si>
    <t>We start with patchy rain. Clearing later, but staying mostly cloudy and muggy.</t>
  </si>
  <si>
    <t>A sunny start, but becoming cloudy with scattered showers throughout the afternoon.</t>
  </si>
  <si>
    <t>Cloudy spells, but also some sunshine. Feeling warm in the sun with light winds.</t>
  </si>
  <si>
    <t>Sunny spells and very warm, but becoming more hazy with light rain by evening.</t>
  </si>
  <si>
    <t>S</t>
  </si>
  <si>
    <t>Cloudy and muggy with an odd light shower. A slightly cooler night to follow.</t>
  </si>
  <si>
    <t>Cloudy and muggy with showery rain, especially during the afternoon. Some thunder.*</t>
  </si>
  <si>
    <t>Notes:</t>
  </si>
  <si>
    <t xml:space="preserve">*22nd:  Thunder/lightening observed from 1645-1730hrs BST. </t>
  </si>
  <si>
    <t>Cool start but staying sunny and warm with just patchy cloud thoughout the day.</t>
  </si>
  <si>
    <t>Some bright spells but mostly cloudy, and feeling cooler, though temps close to average.</t>
  </si>
  <si>
    <t>Cloudy and cool with some showery rain at times. Very limited brightness.</t>
  </si>
  <si>
    <t>Mostly cloudy again, but some bright or brief sunny intervals pm. Feeling warmer.</t>
  </si>
  <si>
    <t>Very muggy with lots of cloud, and light rain late morning. Remaining sticky overnight.</t>
  </si>
  <si>
    <t>A very warm start, with lots of sun. More cloudy at times later, but staying very warm</t>
  </si>
  <si>
    <t>A sunny start, and soon becoming hot. Cloud increasing during the day. Light rain later.</t>
  </si>
  <si>
    <t>A cloudy start with rain clearing. Becoming brighter with sunny intervals later.</t>
  </si>
  <si>
    <t>Another rather cloudy start. Brightening up later with some sunshine. Feeling warm.</t>
  </si>
  <si>
    <t>Comparisons:  Coolest July (15.8C) since 2000 (15.3C); wettest July (46.2mm) since 2002 (84.8mm); lowest min (4.8C) lowest since 2001 (4.4C);</t>
  </si>
  <si>
    <t>Highest max (27.9C) lowest since 2000 (26.6C); Highest min (16.1C) lowest since 2000 (14.6C); Lowest grass (1.1C) lowest since 2000 (0.6C).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</si>
</sst>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19.7</c:v>
                </c:pt>
                <c:pt idx="1">
                  <c:v>18.9</c:v>
                </c:pt>
                <c:pt idx="2">
                  <c:v>17.4</c:v>
                </c:pt>
                <c:pt idx="3">
                  <c:v>20.8</c:v>
                </c:pt>
                <c:pt idx="4">
                  <c:v>21.2</c:v>
                </c:pt>
                <c:pt idx="5">
                  <c:v>23.2</c:v>
                </c:pt>
                <c:pt idx="6">
                  <c:v>20.5</c:v>
                </c:pt>
                <c:pt idx="7">
                  <c:v>12.6</c:v>
                </c:pt>
                <c:pt idx="8">
                  <c:v>18.5</c:v>
                </c:pt>
                <c:pt idx="9">
                  <c:v>17.7</c:v>
                </c:pt>
                <c:pt idx="10">
                  <c:v>16.4</c:v>
                </c:pt>
                <c:pt idx="11">
                  <c:v>17.8</c:v>
                </c:pt>
                <c:pt idx="12">
                  <c:v>20.9</c:v>
                </c:pt>
                <c:pt idx="13">
                  <c:v>22.3</c:v>
                </c:pt>
                <c:pt idx="14">
                  <c:v>19.9</c:v>
                </c:pt>
                <c:pt idx="15">
                  <c:v>20.2</c:v>
                </c:pt>
                <c:pt idx="16">
                  <c:v>22</c:v>
                </c:pt>
                <c:pt idx="17">
                  <c:v>19.9</c:v>
                </c:pt>
                <c:pt idx="18">
                  <c:v>21</c:v>
                </c:pt>
                <c:pt idx="19">
                  <c:v>25</c:v>
                </c:pt>
                <c:pt idx="20">
                  <c:v>22.1</c:v>
                </c:pt>
                <c:pt idx="21">
                  <c:v>20.4</c:v>
                </c:pt>
                <c:pt idx="22">
                  <c:v>23.4</c:v>
                </c:pt>
                <c:pt idx="23">
                  <c:v>20.6</c:v>
                </c:pt>
                <c:pt idx="24">
                  <c:v>17.2</c:v>
                </c:pt>
                <c:pt idx="25">
                  <c:v>21.5</c:v>
                </c:pt>
                <c:pt idx="26">
                  <c:v>20.4</c:v>
                </c:pt>
                <c:pt idx="27">
                  <c:v>25.4</c:v>
                </c:pt>
                <c:pt idx="28">
                  <c:v>27.9</c:v>
                </c:pt>
                <c:pt idx="29">
                  <c:v>22.4</c:v>
                </c:pt>
                <c:pt idx="30">
                  <c:v>23.3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10.5</c:v>
                </c:pt>
                <c:pt idx="1">
                  <c:v>8.1</c:v>
                </c:pt>
                <c:pt idx="2">
                  <c:v>10.7</c:v>
                </c:pt>
                <c:pt idx="3">
                  <c:v>11.1</c:v>
                </c:pt>
                <c:pt idx="4">
                  <c:v>8.5</c:v>
                </c:pt>
                <c:pt idx="5">
                  <c:v>4.8</c:v>
                </c:pt>
                <c:pt idx="6">
                  <c:v>10.5</c:v>
                </c:pt>
                <c:pt idx="7">
                  <c:v>10.8</c:v>
                </c:pt>
                <c:pt idx="8">
                  <c:v>7.6</c:v>
                </c:pt>
                <c:pt idx="9">
                  <c:v>6.6</c:v>
                </c:pt>
                <c:pt idx="10">
                  <c:v>10.5</c:v>
                </c:pt>
                <c:pt idx="11">
                  <c:v>12.1</c:v>
                </c:pt>
                <c:pt idx="12">
                  <c:v>5.1</c:v>
                </c:pt>
                <c:pt idx="13">
                  <c:v>9.5</c:v>
                </c:pt>
                <c:pt idx="14">
                  <c:v>16</c:v>
                </c:pt>
                <c:pt idx="15">
                  <c:v>14.8</c:v>
                </c:pt>
                <c:pt idx="16">
                  <c:v>13.7</c:v>
                </c:pt>
                <c:pt idx="17">
                  <c:v>8.7</c:v>
                </c:pt>
                <c:pt idx="18">
                  <c:v>8.5</c:v>
                </c:pt>
                <c:pt idx="19">
                  <c:v>12.2</c:v>
                </c:pt>
                <c:pt idx="20">
                  <c:v>15.6</c:v>
                </c:pt>
                <c:pt idx="21">
                  <c:v>12.3</c:v>
                </c:pt>
                <c:pt idx="22">
                  <c:v>9.9</c:v>
                </c:pt>
                <c:pt idx="23">
                  <c:v>8.9</c:v>
                </c:pt>
                <c:pt idx="24">
                  <c:v>13</c:v>
                </c:pt>
                <c:pt idx="25">
                  <c:v>13.9</c:v>
                </c:pt>
                <c:pt idx="26">
                  <c:v>11.9</c:v>
                </c:pt>
                <c:pt idx="27">
                  <c:v>16.1</c:v>
                </c:pt>
                <c:pt idx="28">
                  <c:v>14.1</c:v>
                </c:pt>
                <c:pt idx="29">
                  <c:v>15.1</c:v>
                </c:pt>
                <c:pt idx="30">
                  <c:v>9.9</c:v>
                </c:pt>
              </c:numCache>
            </c:numRef>
          </c:val>
          <c:smooth val="0"/>
        </c:ser>
        <c:marker val="1"/>
        <c:axId val="61242283"/>
        <c:axId val="14309636"/>
      </c:lineChart>
      <c:catAx>
        <c:axId val="6124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09636"/>
        <c:crosses val="autoZero"/>
        <c:auto val="1"/>
        <c:lblOffset val="100"/>
        <c:noMultiLvlLbl val="0"/>
      </c:catAx>
      <c:valAx>
        <c:axId val="14309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12422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5.7</c:v>
                </c:pt>
                <c:pt idx="2">
                  <c:v>2.8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13.7</c:v>
                </c:pt>
                <c:pt idx="7">
                  <c:v>1.8</c:v>
                </c:pt>
                <c:pt idx="8">
                  <c:v>0</c:v>
                </c:pt>
                <c:pt idx="9">
                  <c:v>4.1</c:v>
                </c:pt>
                <c:pt idx="10">
                  <c:v>0</c:v>
                </c:pt>
                <c:pt idx="11">
                  <c:v>0.2</c:v>
                </c:pt>
                <c:pt idx="12">
                  <c:v>1.2</c:v>
                </c:pt>
                <c:pt idx="13">
                  <c:v>0.4</c:v>
                </c:pt>
                <c:pt idx="14">
                  <c:v>4.5</c:v>
                </c:pt>
                <c:pt idx="15">
                  <c:v>1.5</c:v>
                </c:pt>
                <c:pt idx="16">
                  <c:v>0</c:v>
                </c:pt>
                <c:pt idx="17">
                  <c:v>1.5</c:v>
                </c:pt>
                <c:pt idx="18">
                  <c:v>0</c:v>
                </c:pt>
                <c:pt idx="19">
                  <c:v>0.2</c:v>
                </c:pt>
                <c:pt idx="20">
                  <c:v>0</c:v>
                </c:pt>
                <c:pt idx="21">
                  <c:v>4.9</c:v>
                </c:pt>
                <c:pt idx="22">
                  <c:v>0</c:v>
                </c:pt>
                <c:pt idx="23">
                  <c:v>0</c:v>
                </c:pt>
                <c:pt idx="24">
                  <c:v>2.5</c:v>
                </c:pt>
                <c:pt idx="25">
                  <c:v>0.1</c:v>
                </c:pt>
                <c:pt idx="26">
                  <c:v>0.1</c:v>
                </c:pt>
                <c:pt idx="27">
                  <c:v>0</c:v>
                </c:pt>
                <c:pt idx="28">
                  <c:v>0.9</c:v>
                </c:pt>
                <c:pt idx="29">
                  <c:v>0.1</c:v>
                </c:pt>
                <c:pt idx="30">
                  <c:v>0</c:v>
                </c:pt>
              </c:numCache>
            </c:numRef>
          </c:val>
        </c:ser>
        <c:axId val="61677861"/>
        <c:axId val="18229838"/>
      </c:barChart>
      <c:catAx>
        <c:axId val="616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16778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29850815"/>
        <c:axId val="221880"/>
      </c:barChart>
      <c:catAx>
        <c:axId val="2985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880"/>
        <c:crosses val="autoZero"/>
        <c:auto val="1"/>
        <c:lblOffset val="100"/>
        <c:noMultiLvlLbl val="0"/>
      </c:catAx>
      <c:valAx>
        <c:axId val="22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98508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7.5</c:v>
                </c:pt>
                <c:pt idx="1">
                  <c:v>4.7</c:v>
                </c:pt>
                <c:pt idx="2">
                  <c:v>8.2</c:v>
                </c:pt>
                <c:pt idx="3">
                  <c:v>8.7</c:v>
                </c:pt>
                <c:pt idx="4">
                  <c:v>4.3</c:v>
                </c:pt>
                <c:pt idx="5">
                  <c:v>1.7</c:v>
                </c:pt>
                <c:pt idx="6">
                  <c:v>7.4</c:v>
                </c:pt>
                <c:pt idx="7">
                  <c:v>10.7</c:v>
                </c:pt>
                <c:pt idx="8">
                  <c:v>4.5</c:v>
                </c:pt>
                <c:pt idx="9">
                  <c:v>2.5</c:v>
                </c:pt>
                <c:pt idx="10">
                  <c:v>9.6</c:v>
                </c:pt>
                <c:pt idx="11">
                  <c:v>11.7</c:v>
                </c:pt>
                <c:pt idx="12">
                  <c:v>1.1</c:v>
                </c:pt>
                <c:pt idx="13">
                  <c:v>8.9</c:v>
                </c:pt>
                <c:pt idx="14">
                  <c:v>14.3</c:v>
                </c:pt>
                <c:pt idx="15">
                  <c:v>12.6</c:v>
                </c:pt>
                <c:pt idx="16">
                  <c:v>11.3</c:v>
                </c:pt>
                <c:pt idx="17">
                  <c:v>5.8</c:v>
                </c:pt>
                <c:pt idx="18">
                  <c:v>4.9</c:v>
                </c:pt>
                <c:pt idx="19">
                  <c:v>8.4</c:v>
                </c:pt>
                <c:pt idx="20">
                  <c:v>13.8</c:v>
                </c:pt>
                <c:pt idx="21">
                  <c:v>8.7</c:v>
                </c:pt>
                <c:pt idx="22">
                  <c:v>5.9</c:v>
                </c:pt>
                <c:pt idx="23">
                  <c:v>5.3</c:v>
                </c:pt>
                <c:pt idx="24">
                  <c:v>11.5</c:v>
                </c:pt>
                <c:pt idx="25">
                  <c:v>13.4</c:v>
                </c:pt>
                <c:pt idx="26">
                  <c:v>8.1</c:v>
                </c:pt>
                <c:pt idx="27">
                  <c:v>15.2</c:v>
                </c:pt>
                <c:pt idx="28">
                  <c:v>10.9</c:v>
                </c:pt>
                <c:pt idx="29">
                  <c:v>12.2</c:v>
                </c:pt>
                <c:pt idx="30">
                  <c:v>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1996921"/>
        <c:axId val="17972290"/>
      </c:lineChart>
      <c:catAx>
        <c:axId val="199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72290"/>
        <c:crosses val="autoZero"/>
        <c:auto val="1"/>
        <c:lblOffset val="100"/>
        <c:noMultiLvlLbl val="0"/>
      </c:catAx>
      <c:valAx>
        <c:axId val="17972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996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Surf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13</c:v>
                </c:pt>
                <c:pt idx="1">
                  <c:v>14.1</c:v>
                </c:pt>
                <c:pt idx="2">
                  <c:v>18</c:v>
                </c:pt>
                <c:pt idx="3">
                  <c:v>19.2</c:v>
                </c:pt>
                <c:pt idx="4">
                  <c:v>12.2</c:v>
                </c:pt>
                <c:pt idx="5">
                  <c:v>11</c:v>
                </c:pt>
                <c:pt idx="6">
                  <c:v>13.7</c:v>
                </c:pt>
                <c:pt idx="7">
                  <c:v>11.9</c:v>
                </c:pt>
                <c:pt idx="8">
                  <c:v>11.1</c:v>
                </c:pt>
                <c:pt idx="9">
                  <c:v>17.8</c:v>
                </c:pt>
                <c:pt idx="10">
                  <c:v>17.1</c:v>
                </c:pt>
                <c:pt idx="11">
                  <c:v>14.1</c:v>
                </c:pt>
                <c:pt idx="12">
                  <c:v>10.3</c:v>
                </c:pt>
                <c:pt idx="13">
                  <c:v>15.2</c:v>
                </c:pt>
                <c:pt idx="14">
                  <c:v>16.8</c:v>
                </c:pt>
                <c:pt idx="15">
                  <c:v>16.6</c:v>
                </c:pt>
                <c:pt idx="16">
                  <c:v>20</c:v>
                </c:pt>
                <c:pt idx="17">
                  <c:v>23.1</c:v>
                </c:pt>
                <c:pt idx="18">
                  <c:v>17.7</c:v>
                </c:pt>
                <c:pt idx="19">
                  <c:v>19.9</c:v>
                </c:pt>
                <c:pt idx="20">
                  <c:v>18.1</c:v>
                </c:pt>
                <c:pt idx="21">
                  <c:v>20</c:v>
                </c:pt>
                <c:pt idx="22">
                  <c:v>20.2</c:v>
                </c:pt>
                <c:pt idx="23">
                  <c:v>21.6</c:v>
                </c:pt>
                <c:pt idx="24">
                  <c:v>15.5</c:v>
                </c:pt>
                <c:pt idx="25">
                  <c:v>18.6</c:v>
                </c:pt>
                <c:pt idx="26">
                  <c:v>19.2</c:v>
                </c:pt>
                <c:pt idx="27">
                  <c:v>22.9</c:v>
                </c:pt>
                <c:pt idx="28">
                  <c:v>27.2</c:v>
                </c:pt>
                <c:pt idx="29">
                  <c:v>21.1</c:v>
                </c:pt>
                <c:pt idx="30">
                  <c:v>17.1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13.2</c:v>
                </c:pt>
                <c:pt idx="1">
                  <c:v>13.6</c:v>
                </c:pt>
                <c:pt idx="2">
                  <c:v>16</c:v>
                </c:pt>
                <c:pt idx="3">
                  <c:v>16.3</c:v>
                </c:pt>
                <c:pt idx="4">
                  <c:v>12.8</c:v>
                </c:pt>
                <c:pt idx="5">
                  <c:v>11.9</c:v>
                </c:pt>
                <c:pt idx="6">
                  <c:v>14</c:v>
                </c:pt>
                <c:pt idx="7">
                  <c:v>12.1</c:v>
                </c:pt>
                <c:pt idx="8">
                  <c:v>11.7</c:v>
                </c:pt>
                <c:pt idx="9">
                  <c:v>15.5</c:v>
                </c:pt>
                <c:pt idx="10">
                  <c:v>15.7</c:v>
                </c:pt>
                <c:pt idx="11">
                  <c:v>13.9</c:v>
                </c:pt>
                <c:pt idx="12">
                  <c:v>10.8</c:v>
                </c:pt>
                <c:pt idx="13">
                  <c:v>15</c:v>
                </c:pt>
                <c:pt idx="14">
                  <c:v>16.3</c:v>
                </c:pt>
                <c:pt idx="15">
                  <c:v>16.8</c:v>
                </c:pt>
                <c:pt idx="16">
                  <c:v>18</c:v>
                </c:pt>
                <c:pt idx="17">
                  <c:v>19.9</c:v>
                </c:pt>
                <c:pt idx="18">
                  <c:v>18.8</c:v>
                </c:pt>
                <c:pt idx="19">
                  <c:v>18.6</c:v>
                </c:pt>
                <c:pt idx="20">
                  <c:v>17.2</c:v>
                </c:pt>
                <c:pt idx="21">
                  <c:v>20.2</c:v>
                </c:pt>
                <c:pt idx="22">
                  <c:v>18.1</c:v>
                </c:pt>
                <c:pt idx="23">
                  <c:v>18.9</c:v>
                </c:pt>
                <c:pt idx="24">
                  <c:v>15.7</c:v>
                </c:pt>
                <c:pt idx="25">
                  <c:v>17.7</c:v>
                </c:pt>
                <c:pt idx="26">
                  <c:v>17.6</c:v>
                </c:pt>
                <c:pt idx="27">
                  <c:v>22</c:v>
                </c:pt>
                <c:pt idx="28">
                  <c:v>22.5</c:v>
                </c:pt>
                <c:pt idx="29">
                  <c:v>18.6</c:v>
                </c:pt>
                <c:pt idx="30">
                  <c:v>16.6</c:v>
                </c:pt>
              </c:numCache>
            </c:numRef>
          </c:val>
          <c:smooth val="0"/>
        </c:ser>
        <c:marker val="1"/>
        <c:axId val="27532883"/>
        <c:axId val="46469356"/>
      </c:lineChart>
      <c:catAx>
        <c:axId val="27532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69356"/>
        <c:crosses val="autoZero"/>
        <c:auto val="1"/>
        <c:lblOffset val="100"/>
        <c:noMultiLvlLbl val="0"/>
      </c:catAx>
      <c:valAx>
        <c:axId val="46469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7532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13.6</c:v>
                </c:pt>
                <c:pt idx="1">
                  <c:v>13.6</c:v>
                </c:pt>
                <c:pt idx="2">
                  <c:v>14.4</c:v>
                </c:pt>
                <c:pt idx="3">
                  <c:v>14.5</c:v>
                </c:pt>
                <c:pt idx="4">
                  <c:v>13.4</c:v>
                </c:pt>
                <c:pt idx="5">
                  <c:v>13.1</c:v>
                </c:pt>
                <c:pt idx="6">
                  <c:v>14.7</c:v>
                </c:pt>
                <c:pt idx="7">
                  <c:v>12.5</c:v>
                </c:pt>
                <c:pt idx="8">
                  <c:v>12.3</c:v>
                </c:pt>
                <c:pt idx="9">
                  <c:v>14.2</c:v>
                </c:pt>
                <c:pt idx="10">
                  <c:v>14.9</c:v>
                </c:pt>
                <c:pt idx="11">
                  <c:v>14</c:v>
                </c:pt>
                <c:pt idx="12">
                  <c:v>11.9</c:v>
                </c:pt>
                <c:pt idx="13">
                  <c:v>14.9</c:v>
                </c:pt>
                <c:pt idx="14">
                  <c:v>16.1</c:v>
                </c:pt>
                <c:pt idx="15">
                  <c:v>16.1</c:v>
                </c:pt>
                <c:pt idx="16">
                  <c:v>16.9</c:v>
                </c:pt>
                <c:pt idx="17">
                  <c:v>16.6</c:v>
                </c:pt>
                <c:pt idx="18">
                  <c:v>15.4</c:v>
                </c:pt>
                <c:pt idx="19">
                  <c:v>16.3</c:v>
                </c:pt>
                <c:pt idx="20">
                  <c:v>16.6</c:v>
                </c:pt>
                <c:pt idx="21">
                  <c:v>17.8</c:v>
                </c:pt>
                <c:pt idx="22">
                  <c:v>15.7</c:v>
                </c:pt>
                <c:pt idx="23">
                  <c:v>16.1</c:v>
                </c:pt>
                <c:pt idx="24">
                  <c:v>15.6</c:v>
                </c:pt>
                <c:pt idx="25">
                  <c:v>16.2</c:v>
                </c:pt>
                <c:pt idx="26">
                  <c:v>16.5</c:v>
                </c:pt>
                <c:pt idx="27">
                  <c:v>17.8</c:v>
                </c:pt>
                <c:pt idx="28">
                  <c:v>18.2</c:v>
                </c:pt>
                <c:pt idx="29">
                  <c:v>17.9</c:v>
                </c:pt>
                <c:pt idx="30">
                  <c:v>16.4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15571021"/>
        <c:axId val="5921462"/>
      </c:lineChart>
      <c:catAx>
        <c:axId val="15571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1462"/>
        <c:crosses val="autoZero"/>
        <c:auto val="1"/>
        <c:lblOffset val="100"/>
        <c:noMultiLvlLbl val="0"/>
      </c:catAx>
      <c:valAx>
        <c:axId val="5921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5571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1011.7112164741953</c:v>
                </c:pt>
                <c:pt idx="1">
                  <c:v>1007.7027358749302</c:v>
                </c:pt>
                <c:pt idx="2">
                  <c:v>0</c:v>
                </c:pt>
                <c:pt idx="3">
                  <c:v>1013.6177100333393</c:v>
                </c:pt>
                <c:pt idx="4">
                  <c:v>0</c:v>
                </c:pt>
                <c:pt idx="5">
                  <c:v>1021.9157726444995</c:v>
                </c:pt>
                <c:pt idx="6">
                  <c:v>1018.7789718807213</c:v>
                </c:pt>
                <c:pt idx="7">
                  <c:v>1008.2476312656411</c:v>
                </c:pt>
                <c:pt idx="8">
                  <c:v>1013.8370664842631</c:v>
                </c:pt>
                <c:pt idx="9">
                  <c:v>1015.1931144850342</c:v>
                </c:pt>
                <c:pt idx="10">
                  <c:v>1014.1972459668326</c:v>
                </c:pt>
                <c:pt idx="11">
                  <c:v>0</c:v>
                </c:pt>
                <c:pt idx="12">
                  <c:v>1018.9033616775525</c:v>
                </c:pt>
                <c:pt idx="13">
                  <c:v>1014.6987502763078</c:v>
                </c:pt>
                <c:pt idx="14">
                  <c:v>1014.6172338535729</c:v>
                </c:pt>
                <c:pt idx="15">
                  <c:v>1013.0881030230872</c:v>
                </c:pt>
                <c:pt idx="16">
                  <c:v>1010.0092998434802</c:v>
                </c:pt>
                <c:pt idx="17">
                  <c:v>1015.0558735245005</c:v>
                </c:pt>
                <c:pt idx="18">
                  <c:v>1017.1353692954722</c:v>
                </c:pt>
                <c:pt idx="19">
                  <c:v>1013.530476204109</c:v>
                </c:pt>
                <c:pt idx="20">
                  <c:v>1012.0640749478478</c:v>
                </c:pt>
                <c:pt idx="21">
                  <c:v>1018.0858910574094</c:v>
                </c:pt>
                <c:pt idx="22">
                  <c:v>1020.133891173714</c:v>
                </c:pt>
                <c:pt idx="23">
                  <c:v>1024.1881334790864</c:v>
                </c:pt>
                <c:pt idx="24">
                  <c:v>1019.2122417816593</c:v>
                </c:pt>
                <c:pt idx="25">
                  <c:v>1017.647449584345</c:v>
                </c:pt>
                <c:pt idx="26">
                  <c:v>1019.6817465387776</c:v>
                </c:pt>
                <c:pt idx="27">
                  <c:v>1018.9685622563233</c:v>
                </c:pt>
                <c:pt idx="28">
                  <c:v>1014.4241038518104</c:v>
                </c:pt>
                <c:pt idx="29">
                  <c:v>1018.103331073097</c:v>
                </c:pt>
                <c:pt idx="30">
                  <c:v>1020.2223629330781</c:v>
                </c:pt>
              </c:numCache>
            </c:numRef>
          </c:val>
        </c:ser>
        <c:axId val="53293159"/>
        <c:axId val="9876384"/>
      </c:barChart>
      <c:catAx>
        <c:axId val="53293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76384"/>
        <c:crosses val="autoZero"/>
        <c:auto val="1"/>
        <c:lblOffset val="100"/>
        <c:noMultiLvlLbl val="0"/>
      </c:catAx>
      <c:valAx>
        <c:axId val="9876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3293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9.265183685823486</c:v>
                </c:pt>
                <c:pt idx="1">
                  <c:v>10.75106015843228</c:v>
                </c:pt>
                <c:pt idx="2">
                  <c:v>10.715824491840467</c:v>
                </c:pt>
                <c:pt idx="3">
                  <c:v>10.36015320420351</c:v>
                </c:pt>
                <c:pt idx="4">
                  <c:v>9.635111653250082</c:v>
                </c:pt>
                <c:pt idx="5">
                  <c:v>8.575682438585481</c:v>
                </c:pt>
                <c:pt idx="6">
                  <c:v>9.375901508962944</c:v>
                </c:pt>
                <c:pt idx="7">
                  <c:v>10.2145581602099</c:v>
                </c:pt>
                <c:pt idx="8">
                  <c:v>7.167643044236337</c:v>
                </c:pt>
                <c:pt idx="9">
                  <c:v>10.71531837050292</c:v>
                </c:pt>
                <c:pt idx="10">
                  <c:v>10.273510074081726</c:v>
                </c:pt>
                <c:pt idx="11">
                  <c:v>11.548635491368536</c:v>
                </c:pt>
                <c:pt idx="12">
                  <c:v>7.621642219362688</c:v>
                </c:pt>
                <c:pt idx="13">
                  <c:v>13.463230334047822</c:v>
                </c:pt>
                <c:pt idx="14">
                  <c:v>15.620976909922419</c:v>
                </c:pt>
                <c:pt idx="15">
                  <c:v>16.027211107175106</c:v>
                </c:pt>
                <c:pt idx="16">
                  <c:v>14.308029515805273</c:v>
                </c:pt>
                <c:pt idx="17">
                  <c:v>12.500469517147877</c:v>
                </c:pt>
                <c:pt idx="18">
                  <c:v>11.958571997857671</c:v>
                </c:pt>
                <c:pt idx="19">
                  <c:v>14.190182571695356</c:v>
                </c:pt>
                <c:pt idx="20">
                  <c:v>14.871326013553725</c:v>
                </c:pt>
                <c:pt idx="21">
                  <c:v>16.028268833145273</c:v>
                </c:pt>
                <c:pt idx="22">
                  <c:v>13.540526720455127</c:v>
                </c:pt>
                <c:pt idx="23">
                  <c:v>12.124709535003694</c:v>
                </c:pt>
                <c:pt idx="24">
                  <c:v>9.935564540526478</c:v>
                </c:pt>
                <c:pt idx="25">
                  <c:v>14.027147073234246</c:v>
                </c:pt>
                <c:pt idx="26">
                  <c:v>14.152149137301656</c:v>
                </c:pt>
                <c:pt idx="27">
                  <c:v>15.04648464011887</c:v>
                </c:pt>
                <c:pt idx="28">
                  <c:v>15.422242932920879</c:v>
                </c:pt>
                <c:pt idx="29">
                  <c:v>15.678269511053344</c:v>
                </c:pt>
                <c:pt idx="30">
                  <c:v>13.107292209710751</c:v>
                </c:pt>
              </c:numCache>
            </c:numRef>
          </c:val>
          <c:smooth val="0"/>
        </c:ser>
        <c:marker val="1"/>
        <c:axId val="21778593"/>
        <c:axId val="61789610"/>
      </c:lineChart>
      <c:catAx>
        <c:axId val="2177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89610"/>
        <c:crosses val="autoZero"/>
        <c:auto val="1"/>
        <c:lblOffset val="100"/>
        <c:noMultiLvlLbl val="0"/>
      </c:catAx>
      <c:valAx>
        <c:axId val="61789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1778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97fb618-4bb8-4a63-8577-9e1f29c52589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7e739ee-38cd-430b-86d1-49b86504b753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aa66f1f-af76-4300-ae1c-44abb51ea3f4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a70dcbc-5e03-4396-8b8b-22b1f152fa0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2e1672d-f649-4c64-9e2f-714d1b037a66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5139ae6-06d2-4526-b187-c32f8c24517f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7e52d22-5993-464a-a8de-e92787fafa9b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7f709bf-5be0-46f6-9d53-ff2695616728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0.03675</cdr:y>
    </cdr:from>
    <cdr:to>
      <cdr:x>0.9335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01425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142efc1-c90a-44ee-94bc-0fdecdda17d4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Q4" sqref="Q4"/>
      <selection pane="bottomLeft" activeCell="Z39" sqref="Z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102</v>
      </c>
      <c r="R4" s="60">
        <v>2004</v>
      </c>
      <c r="S4" s="7"/>
      <c r="T4" s="7"/>
      <c r="U4" s="60"/>
      <c r="V4" s="18"/>
      <c r="W4" s="102"/>
      <c r="X4" s="99"/>
      <c r="Y4" s="147" t="s">
        <v>96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8"/>
      <c r="Z5" s="132"/>
      <c r="AA5" s="42" t="s">
        <v>89</v>
      </c>
    </row>
    <row r="6" spans="1:26" ht="13.5" customHeight="1" thickBot="1">
      <c r="A6" s="31" t="s">
        <v>0</v>
      </c>
      <c r="B6" s="142" t="s">
        <v>1</v>
      </c>
      <c r="C6" s="143"/>
      <c r="D6" s="143"/>
      <c r="E6" s="143"/>
      <c r="F6" s="144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104" t="s">
        <v>65</v>
      </c>
      <c r="X6" s="145" t="s">
        <v>29</v>
      </c>
      <c r="Y6" s="148"/>
      <c r="Z6" s="132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5" t="s">
        <v>67</v>
      </c>
      <c r="X7" s="145"/>
      <c r="Y7" s="148"/>
      <c r="Z7" s="132"/>
    </row>
    <row r="8" spans="1:41" ht="40.5" thickBot="1">
      <c r="A8" s="33"/>
      <c r="B8" s="29" t="s">
        <v>16</v>
      </c>
      <c r="C8" s="8" t="s">
        <v>17</v>
      </c>
      <c r="D8" s="8" t="s">
        <v>14</v>
      </c>
      <c r="E8" s="8" t="s">
        <v>15</v>
      </c>
      <c r="F8" s="10" t="s">
        <v>61</v>
      </c>
      <c r="G8" s="33" t="s">
        <v>39</v>
      </c>
      <c r="H8" s="33" t="s">
        <v>85</v>
      </c>
      <c r="I8" s="56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29" t="s">
        <v>90</v>
      </c>
      <c r="Q8" s="10" t="s">
        <v>97</v>
      </c>
      <c r="R8" s="10" t="s">
        <v>12</v>
      </c>
      <c r="S8" s="33" t="s">
        <v>20</v>
      </c>
      <c r="T8" s="33" t="s">
        <v>99</v>
      </c>
      <c r="U8" s="33" t="s">
        <v>21</v>
      </c>
      <c r="V8" s="33" t="s">
        <v>68</v>
      </c>
      <c r="W8" s="106" t="s">
        <v>68</v>
      </c>
      <c r="X8" s="146"/>
      <c r="Y8" s="149"/>
      <c r="Z8" s="132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63">
        <v>1</v>
      </c>
      <c r="B9" s="64">
        <v>12.8</v>
      </c>
      <c r="C9" s="65">
        <v>11</v>
      </c>
      <c r="D9" s="65">
        <v>19.7</v>
      </c>
      <c r="E9" s="65">
        <v>10.5</v>
      </c>
      <c r="F9" s="66">
        <f aca="true" t="shared" si="0" ref="F9:F39">AVERAGE(D9:E9)</f>
        <v>15.1</v>
      </c>
      <c r="G9" s="67">
        <f>100*(AI9/AG9)</f>
        <v>79.0667032021697</v>
      </c>
      <c r="H9" s="67">
        <f aca="true" t="shared" si="1" ref="H9:H39">AJ9</f>
        <v>9.265183685823486</v>
      </c>
      <c r="I9" s="68">
        <v>7.5</v>
      </c>
      <c r="J9" s="66"/>
      <c r="K9" s="68">
        <v>13</v>
      </c>
      <c r="L9" s="65">
        <v>13.2</v>
      </c>
      <c r="M9" s="65">
        <v>13.6</v>
      </c>
      <c r="N9" s="65"/>
      <c r="O9" s="66"/>
      <c r="P9" s="69" t="s">
        <v>103</v>
      </c>
      <c r="Q9" s="70">
        <v>22</v>
      </c>
      <c r="R9" s="67"/>
      <c r="S9" s="67" t="s">
        <v>104</v>
      </c>
      <c r="T9" s="67">
        <v>0</v>
      </c>
      <c r="U9" s="71"/>
      <c r="V9" s="64">
        <v>1001.5</v>
      </c>
      <c r="W9" s="121">
        <f aca="true" t="shared" si="2" ref="W9:W39">V9+AT17</f>
        <v>1011.7112164741953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14.77491028826301</v>
      </c>
      <c r="AH9">
        <f aca="true" t="shared" si="5" ref="AH9:AH39">IF(V9&gt;=0,6.107*EXP(17.38*(C9/(239+C9))),6.107*EXP(22.44*(C9/(272.4+C9))))</f>
        <v>13.120234466007751</v>
      </c>
      <c r="AI9">
        <f aca="true" t="shared" si="6" ref="AI9:AI39">IF(C9&gt;=0,AH9-(0.000799*1000*(B9-C9)),AH9-(0.00072*1000*(B9-C9)))</f>
        <v>11.682034466007751</v>
      </c>
      <c r="AJ9">
        <f>239*LN(AI9/6.107)/(17.38-LN(AI9/6.107))</f>
        <v>9.265183685823486</v>
      </c>
      <c r="AL9">
        <f>COUNTIF(U9:U39,"&lt;1")</f>
        <v>0</v>
      </c>
      <c r="AM9">
        <f>COUNTIF(E9:E39,"&lt;0")</f>
        <v>0</v>
      </c>
      <c r="AN9">
        <f>COUNTIF(I9:I39,"&lt;0")</f>
        <v>0</v>
      </c>
      <c r="AO9">
        <f>COUNTIF(Q9:Q39,"&gt;=39")</f>
        <v>0</v>
      </c>
    </row>
    <row r="10" spans="1:36" ht="12.75">
      <c r="A10" s="72">
        <v>2</v>
      </c>
      <c r="B10" s="73">
        <v>11.9</v>
      </c>
      <c r="C10" s="74">
        <v>11.3</v>
      </c>
      <c r="D10" s="74">
        <v>18.9</v>
      </c>
      <c r="E10" s="74">
        <v>8.1</v>
      </c>
      <c r="F10" s="75">
        <f t="shared" si="0"/>
        <v>13.5</v>
      </c>
      <c r="G10" s="67">
        <f aca="true" t="shared" si="7" ref="G10:G39">100*(AI10/AG10)</f>
        <v>92.6666298602207</v>
      </c>
      <c r="H10" s="76">
        <f t="shared" si="1"/>
        <v>10.75106015843228</v>
      </c>
      <c r="I10" s="77">
        <v>4.7</v>
      </c>
      <c r="J10" s="75"/>
      <c r="K10" s="77">
        <v>14.1</v>
      </c>
      <c r="L10" s="74">
        <v>13.6</v>
      </c>
      <c r="M10" s="74">
        <v>13.6</v>
      </c>
      <c r="N10" s="74"/>
      <c r="O10" s="75"/>
      <c r="P10" s="78" t="s">
        <v>103</v>
      </c>
      <c r="Q10" s="79">
        <v>30</v>
      </c>
      <c r="R10" s="76"/>
      <c r="S10" s="76">
        <v>5.7</v>
      </c>
      <c r="T10" s="76">
        <v>0.9</v>
      </c>
      <c r="U10" s="80"/>
      <c r="V10" s="73">
        <v>997.5</v>
      </c>
      <c r="W10" s="121">
        <f t="shared" si="2"/>
        <v>1007.7027358749302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13.925979168301964</v>
      </c>
      <c r="AH10">
        <f t="shared" si="5"/>
        <v>13.384135570301822</v>
      </c>
      <c r="AI10">
        <f t="shared" si="6"/>
        <v>12.904735570301822</v>
      </c>
      <c r="AJ10">
        <f aca="true" t="shared" si="12" ref="AJ10:AJ39">239*LN(AI10/6.107)/(17.38-LN(AI10/6.107))</f>
        <v>10.75106015843228</v>
      </c>
    </row>
    <row r="11" spans="1:36" ht="12.75">
      <c r="A11" s="63">
        <v>3</v>
      </c>
      <c r="B11" s="64">
        <v>15.4</v>
      </c>
      <c r="C11" s="65">
        <v>12.9</v>
      </c>
      <c r="D11" s="65">
        <v>17.4</v>
      </c>
      <c r="E11" s="65">
        <v>10.7</v>
      </c>
      <c r="F11" s="66">
        <f t="shared" si="0"/>
        <v>14.049999999999999</v>
      </c>
      <c r="G11" s="67">
        <f t="shared" si="7"/>
        <v>73.61809677286851</v>
      </c>
      <c r="H11" s="67">
        <f t="shared" si="1"/>
        <v>10.715824491840467</v>
      </c>
      <c r="I11" s="68">
        <v>8.2</v>
      </c>
      <c r="J11" s="66"/>
      <c r="K11" s="68">
        <v>18</v>
      </c>
      <c r="L11" s="65">
        <v>16</v>
      </c>
      <c r="M11" s="65">
        <v>14.4</v>
      </c>
      <c r="N11" s="65"/>
      <c r="O11" s="66"/>
      <c r="P11" s="69" t="s">
        <v>103</v>
      </c>
      <c r="Q11" s="70">
        <v>28</v>
      </c>
      <c r="R11" s="67"/>
      <c r="S11" s="67">
        <v>2.8</v>
      </c>
      <c r="T11" s="67">
        <v>0.7</v>
      </c>
      <c r="U11" s="71"/>
      <c r="V11" s="64"/>
      <c r="W11" s="121">
        <f t="shared" si="2"/>
        <v>0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17.48820841929759</v>
      </c>
      <c r="AH11">
        <f t="shared" si="5"/>
        <v>14.871986197959439</v>
      </c>
      <c r="AI11">
        <f t="shared" si="6"/>
        <v>12.874486197959438</v>
      </c>
      <c r="AJ11">
        <f t="shared" si="12"/>
        <v>10.715824491840467</v>
      </c>
    </row>
    <row r="12" spans="1:36" ht="12.75">
      <c r="A12" s="72">
        <v>4</v>
      </c>
      <c r="B12" s="73">
        <v>16</v>
      </c>
      <c r="C12" s="74">
        <v>13</v>
      </c>
      <c r="D12" s="74">
        <v>20.8</v>
      </c>
      <c r="E12" s="74">
        <v>11.1</v>
      </c>
      <c r="F12" s="75">
        <f t="shared" si="0"/>
        <v>15.95</v>
      </c>
      <c r="G12" s="67">
        <f t="shared" si="7"/>
        <v>69.18238860767424</v>
      </c>
      <c r="H12" s="76">
        <f t="shared" si="1"/>
        <v>10.36015320420351</v>
      </c>
      <c r="I12" s="77">
        <v>8.7</v>
      </c>
      <c r="J12" s="75"/>
      <c r="K12" s="77">
        <v>19.2</v>
      </c>
      <c r="L12" s="74">
        <v>16.3</v>
      </c>
      <c r="M12" s="74">
        <v>14.5</v>
      </c>
      <c r="N12" s="74"/>
      <c r="O12" s="75"/>
      <c r="P12" s="78" t="s">
        <v>103</v>
      </c>
      <c r="Q12" s="79">
        <v>26</v>
      </c>
      <c r="R12" s="76"/>
      <c r="S12" s="76" t="s">
        <v>104</v>
      </c>
      <c r="T12" s="76">
        <v>0</v>
      </c>
      <c r="U12" s="80"/>
      <c r="V12" s="73">
        <v>1003.5</v>
      </c>
      <c r="W12" s="121">
        <f t="shared" si="2"/>
        <v>1013.6177100333393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18.173154145192665</v>
      </c>
      <c r="AH12">
        <f t="shared" si="5"/>
        <v>14.96962212299885</v>
      </c>
      <c r="AI12">
        <f t="shared" si="6"/>
        <v>12.57262212299885</v>
      </c>
      <c r="AJ12">
        <f t="shared" si="12"/>
        <v>10.36015320420351</v>
      </c>
    </row>
    <row r="13" spans="1:36" ht="12.75">
      <c r="A13" s="63">
        <v>5</v>
      </c>
      <c r="B13" s="64">
        <v>11.6</v>
      </c>
      <c r="C13" s="65">
        <v>10.6</v>
      </c>
      <c r="D13" s="65">
        <v>21.2</v>
      </c>
      <c r="E13" s="65">
        <v>8.5</v>
      </c>
      <c r="F13" s="66">
        <f t="shared" si="0"/>
        <v>14.85</v>
      </c>
      <c r="G13" s="67">
        <f t="shared" si="7"/>
        <v>87.722551933807</v>
      </c>
      <c r="H13" s="67">
        <f t="shared" si="1"/>
        <v>9.635111653250082</v>
      </c>
      <c r="I13" s="68">
        <v>4.3</v>
      </c>
      <c r="J13" s="66"/>
      <c r="K13" s="68">
        <v>12.2</v>
      </c>
      <c r="L13" s="65">
        <v>12.8</v>
      </c>
      <c r="M13" s="65">
        <v>13.4</v>
      </c>
      <c r="N13" s="65"/>
      <c r="O13" s="66"/>
      <c r="P13" s="69" t="s">
        <v>103</v>
      </c>
      <c r="Q13" s="70">
        <v>20</v>
      </c>
      <c r="R13" s="67"/>
      <c r="S13" s="67">
        <v>0</v>
      </c>
      <c r="T13" s="67">
        <v>0</v>
      </c>
      <c r="U13" s="71"/>
      <c r="V13" s="64"/>
      <c r="W13" s="121">
        <f t="shared" si="2"/>
        <v>0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13.652693816685344</v>
      </c>
      <c r="AH13">
        <f t="shared" si="5"/>
        <v>12.775491423705457</v>
      </c>
      <c r="AI13">
        <f t="shared" si="6"/>
        <v>11.976491423705458</v>
      </c>
      <c r="AJ13">
        <f t="shared" si="12"/>
        <v>9.635111653250082</v>
      </c>
    </row>
    <row r="14" spans="1:36" ht="12.75">
      <c r="A14" s="72">
        <v>6</v>
      </c>
      <c r="B14" s="73">
        <v>10</v>
      </c>
      <c r="C14" s="74">
        <v>9.3</v>
      </c>
      <c r="D14" s="74">
        <v>23.2</v>
      </c>
      <c r="E14" s="74">
        <v>4.8</v>
      </c>
      <c r="F14" s="75">
        <f t="shared" si="0"/>
        <v>14</v>
      </c>
      <c r="G14" s="67">
        <f t="shared" si="7"/>
        <v>90.84889264534503</v>
      </c>
      <c r="H14" s="76">
        <f t="shared" si="1"/>
        <v>8.575682438585481</v>
      </c>
      <c r="I14" s="77">
        <v>1.7</v>
      </c>
      <c r="J14" s="75"/>
      <c r="K14" s="77">
        <v>11</v>
      </c>
      <c r="L14" s="74">
        <v>11.9</v>
      </c>
      <c r="M14" s="74">
        <v>13.1</v>
      </c>
      <c r="N14" s="74"/>
      <c r="O14" s="75"/>
      <c r="P14" s="78" t="s">
        <v>111</v>
      </c>
      <c r="Q14" s="79">
        <v>14</v>
      </c>
      <c r="R14" s="76"/>
      <c r="S14" s="76">
        <v>0</v>
      </c>
      <c r="T14" s="76">
        <v>0</v>
      </c>
      <c r="U14" s="80"/>
      <c r="V14" s="73">
        <v>1011.5</v>
      </c>
      <c r="W14" s="121">
        <f t="shared" si="2"/>
        <v>1021.9157726444995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6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12.273317807277772</v>
      </c>
      <c r="AH14">
        <f t="shared" si="5"/>
        <v>11.709473318755796</v>
      </c>
      <c r="AI14">
        <f t="shared" si="6"/>
        <v>11.150173318755797</v>
      </c>
      <c r="AJ14">
        <f t="shared" si="12"/>
        <v>8.575682438585481</v>
      </c>
    </row>
    <row r="15" spans="1:36" ht="12.75">
      <c r="A15" s="63">
        <v>7</v>
      </c>
      <c r="B15" s="64">
        <v>12.9</v>
      </c>
      <c r="C15" s="65">
        <v>11.1</v>
      </c>
      <c r="D15" s="65">
        <v>20.5</v>
      </c>
      <c r="E15" s="65">
        <v>10.5</v>
      </c>
      <c r="F15" s="66">
        <f t="shared" si="0"/>
        <v>15.5</v>
      </c>
      <c r="G15" s="67">
        <f t="shared" si="7"/>
        <v>79.1386447500584</v>
      </c>
      <c r="H15" s="67">
        <f t="shared" si="1"/>
        <v>9.375901508962944</v>
      </c>
      <c r="I15" s="68">
        <v>7.4</v>
      </c>
      <c r="J15" s="66"/>
      <c r="K15" s="68">
        <v>13.7</v>
      </c>
      <c r="L15" s="65">
        <v>14</v>
      </c>
      <c r="M15" s="65">
        <v>14.7</v>
      </c>
      <c r="N15" s="65"/>
      <c r="O15" s="66"/>
      <c r="P15" s="69" t="s">
        <v>112</v>
      </c>
      <c r="Q15" s="70">
        <v>37</v>
      </c>
      <c r="R15" s="67"/>
      <c r="S15" s="67">
        <v>13.7</v>
      </c>
      <c r="T15" s="67">
        <v>5.8</v>
      </c>
      <c r="U15" s="71"/>
      <c r="V15" s="64">
        <v>1008.5</v>
      </c>
      <c r="W15" s="121">
        <f t="shared" si="2"/>
        <v>1018.7789718807213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7</v>
      </c>
      <c r="AE15">
        <f t="shared" si="4"/>
        <v>7</v>
      </c>
      <c r="AG15">
        <f t="shared" si="11"/>
        <v>14.871986197959439</v>
      </c>
      <c r="AH15">
        <f t="shared" si="5"/>
        <v>13.207688324480838</v>
      </c>
      <c r="AI15">
        <f t="shared" si="6"/>
        <v>11.769488324480838</v>
      </c>
      <c r="AJ15">
        <f t="shared" si="12"/>
        <v>9.375901508962944</v>
      </c>
    </row>
    <row r="16" spans="1:36" ht="12.75">
      <c r="A16" s="72">
        <v>8</v>
      </c>
      <c r="B16" s="73">
        <v>10.8</v>
      </c>
      <c r="C16" s="74">
        <v>10.5</v>
      </c>
      <c r="D16" s="74">
        <v>12.6</v>
      </c>
      <c r="E16" s="74">
        <v>10.8</v>
      </c>
      <c r="F16" s="75">
        <f t="shared" si="0"/>
        <v>11.7</v>
      </c>
      <c r="G16" s="67">
        <f t="shared" si="7"/>
        <v>96.16901212968904</v>
      </c>
      <c r="H16" s="76">
        <f t="shared" si="1"/>
        <v>10.2145581602099</v>
      </c>
      <c r="I16" s="77">
        <v>10.7</v>
      </c>
      <c r="J16" s="75"/>
      <c r="K16" s="77">
        <v>11.9</v>
      </c>
      <c r="L16" s="74">
        <v>12.1</v>
      </c>
      <c r="M16" s="74">
        <v>12.5</v>
      </c>
      <c r="N16" s="74"/>
      <c r="O16" s="75"/>
      <c r="P16" s="78" t="s">
        <v>113</v>
      </c>
      <c r="Q16" s="79">
        <v>30</v>
      </c>
      <c r="R16" s="76"/>
      <c r="S16" s="76">
        <v>1.8</v>
      </c>
      <c r="T16" s="76">
        <v>3</v>
      </c>
      <c r="U16" s="80"/>
      <c r="V16" s="73">
        <v>998</v>
      </c>
      <c r="W16" s="121">
        <f t="shared" si="2"/>
        <v>1008.2476312656411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12.946853529753223</v>
      </c>
      <c r="AH16">
        <f t="shared" si="5"/>
        <v>12.690561141441451</v>
      </c>
      <c r="AI16">
        <f t="shared" si="6"/>
        <v>12.45086114144145</v>
      </c>
      <c r="AJ16">
        <f t="shared" si="12"/>
        <v>10.2145581602099</v>
      </c>
    </row>
    <row r="17" spans="1:46" ht="12.75">
      <c r="A17" s="63">
        <v>9</v>
      </c>
      <c r="B17" s="64">
        <v>9.9</v>
      </c>
      <c r="C17" s="65">
        <v>8.6</v>
      </c>
      <c r="D17" s="65">
        <v>18.5</v>
      </c>
      <c r="E17" s="65">
        <v>7.6</v>
      </c>
      <c r="F17" s="66">
        <f t="shared" si="0"/>
        <v>13.05</v>
      </c>
      <c r="G17" s="67">
        <f t="shared" si="7"/>
        <v>83.09068020128694</v>
      </c>
      <c r="H17" s="67">
        <f t="shared" si="1"/>
        <v>7.167643044236337</v>
      </c>
      <c r="I17" s="68">
        <v>4.5</v>
      </c>
      <c r="J17" s="66"/>
      <c r="K17" s="68">
        <v>11.1</v>
      </c>
      <c r="L17" s="65">
        <v>11.7</v>
      </c>
      <c r="M17" s="65">
        <v>12.3</v>
      </c>
      <c r="N17" s="65"/>
      <c r="O17" s="66"/>
      <c r="P17" s="69" t="s">
        <v>113</v>
      </c>
      <c r="Q17" s="70">
        <v>26</v>
      </c>
      <c r="R17" s="67"/>
      <c r="S17" s="67" t="s">
        <v>104</v>
      </c>
      <c r="T17" s="67">
        <v>0</v>
      </c>
      <c r="U17" s="71"/>
      <c r="V17" s="64">
        <v>1003.5</v>
      </c>
      <c r="W17" s="121">
        <f t="shared" si="2"/>
        <v>1013.8370664842631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12.191333479931261</v>
      </c>
      <c r="AH17">
        <f t="shared" si="5"/>
        <v>11.16856191408211</v>
      </c>
      <c r="AI17">
        <f t="shared" si="6"/>
        <v>10.12986191408211</v>
      </c>
      <c r="AJ17">
        <f t="shared" si="12"/>
        <v>7.167643044236337</v>
      </c>
      <c r="AT17">
        <f aca="true" t="shared" si="13" ref="AT17:AT47">V9*(10^(85/(18429.1+(67.53*B9)+(0.003*31)))-1)</f>
        <v>10.211216474195345</v>
      </c>
    </row>
    <row r="18" spans="1:46" ht="12.75">
      <c r="A18" s="72">
        <v>10</v>
      </c>
      <c r="B18" s="73">
        <v>14.3</v>
      </c>
      <c r="C18" s="74">
        <v>12.4</v>
      </c>
      <c r="D18" s="74">
        <v>17.7</v>
      </c>
      <c r="E18" s="74">
        <v>6.6</v>
      </c>
      <c r="F18" s="75">
        <f t="shared" si="0"/>
        <v>12.149999999999999</v>
      </c>
      <c r="G18" s="67">
        <f t="shared" si="7"/>
        <v>79.02497882280898</v>
      </c>
      <c r="H18" s="76">
        <f t="shared" si="1"/>
        <v>10.71531837050292</v>
      </c>
      <c r="I18" s="77">
        <v>2.5</v>
      </c>
      <c r="J18" s="75"/>
      <c r="K18" s="77">
        <v>17.8</v>
      </c>
      <c r="L18" s="74">
        <v>15.5</v>
      </c>
      <c r="M18" s="74">
        <v>14.2</v>
      </c>
      <c r="N18" s="74"/>
      <c r="O18" s="75"/>
      <c r="P18" s="78" t="s">
        <v>103</v>
      </c>
      <c r="Q18" s="79">
        <v>23</v>
      </c>
      <c r="R18" s="76"/>
      <c r="S18" s="76">
        <v>4.1</v>
      </c>
      <c r="T18" s="76"/>
      <c r="U18" s="80"/>
      <c r="V18" s="73">
        <v>1005</v>
      </c>
      <c r="W18" s="121">
        <f t="shared" si="2"/>
        <v>1015.1931144850342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16.291117499602702</v>
      </c>
      <c r="AH18">
        <f t="shared" si="5"/>
        <v>14.392152154059962</v>
      </c>
      <c r="AI18">
        <f t="shared" si="6"/>
        <v>12.874052154059962</v>
      </c>
      <c r="AJ18">
        <f t="shared" si="12"/>
        <v>10.71531837050292</v>
      </c>
      <c r="AT18">
        <f t="shared" si="13"/>
        <v>10.202735874930234</v>
      </c>
    </row>
    <row r="19" spans="1:46" ht="12.75">
      <c r="A19" s="63">
        <v>11</v>
      </c>
      <c r="B19" s="64">
        <v>13.9</v>
      </c>
      <c r="C19" s="65">
        <v>12</v>
      </c>
      <c r="D19" s="65">
        <v>16.4</v>
      </c>
      <c r="E19" s="65">
        <v>10.5</v>
      </c>
      <c r="F19" s="66">
        <f t="shared" si="0"/>
        <v>13.45</v>
      </c>
      <c r="G19" s="67">
        <f t="shared" si="7"/>
        <v>78.74533203819195</v>
      </c>
      <c r="H19" s="67">
        <f t="shared" si="1"/>
        <v>10.273510074081726</v>
      </c>
      <c r="I19" s="68">
        <v>9.6</v>
      </c>
      <c r="J19" s="66"/>
      <c r="K19" s="68">
        <v>17.1</v>
      </c>
      <c r="L19" s="65">
        <v>15.7</v>
      </c>
      <c r="M19" s="65">
        <v>14.9</v>
      </c>
      <c r="N19" s="65"/>
      <c r="O19" s="66"/>
      <c r="P19" s="69" t="s">
        <v>117</v>
      </c>
      <c r="Q19" s="70">
        <v>25</v>
      </c>
      <c r="R19" s="67"/>
      <c r="S19" s="67" t="s">
        <v>104</v>
      </c>
      <c r="T19" s="67">
        <v>0</v>
      </c>
      <c r="U19" s="71"/>
      <c r="V19" s="64">
        <v>1004</v>
      </c>
      <c r="W19" s="121">
        <f t="shared" si="2"/>
        <v>1014.1972459668326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15.87400375938533</v>
      </c>
      <c r="AH19">
        <f t="shared" si="5"/>
        <v>14.01813696808305</v>
      </c>
      <c r="AI19">
        <f t="shared" si="6"/>
        <v>12.50003696808305</v>
      </c>
      <c r="AJ19">
        <f t="shared" si="12"/>
        <v>10.273510074081726</v>
      </c>
      <c r="AT19">
        <f t="shared" si="13"/>
        <v>0</v>
      </c>
    </row>
    <row r="20" spans="1:46" ht="12.75">
      <c r="A20" s="72">
        <v>12</v>
      </c>
      <c r="B20" s="73">
        <v>12.3</v>
      </c>
      <c r="C20" s="74">
        <v>11.9</v>
      </c>
      <c r="D20" s="74">
        <v>17.8</v>
      </c>
      <c r="E20" s="74">
        <v>12.1</v>
      </c>
      <c r="F20" s="75">
        <f t="shared" si="0"/>
        <v>14.95</v>
      </c>
      <c r="G20" s="67">
        <f t="shared" si="7"/>
        <v>95.16390949957429</v>
      </c>
      <c r="H20" s="76">
        <f t="shared" si="1"/>
        <v>11.548635491368536</v>
      </c>
      <c r="I20" s="77">
        <v>11.7</v>
      </c>
      <c r="J20" s="75"/>
      <c r="K20" s="77">
        <v>14.1</v>
      </c>
      <c r="L20" s="74">
        <v>13.9</v>
      </c>
      <c r="M20" s="74">
        <v>14</v>
      </c>
      <c r="N20" s="74"/>
      <c r="O20" s="75"/>
      <c r="P20" s="78" t="s">
        <v>103</v>
      </c>
      <c r="Q20" s="79">
        <v>25</v>
      </c>
      <c r="R20" s="76"/>
      <c r="S20" s="76">
        <v>0.2</v>
      </c>
      <c r="T20" s="76">
        <v>0.1</v>
      </c>
      <c r="U20" s="80"/>
      <c r="V20" s="73"/>
      <c r="W20" s="121">
        <f t="shared" si="2"/>
        <v>0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14.297835429263056</v>
      </c>
      <c r="AH20">
        <f t="shared" si="5"/>
        <v>13.925979168301964</v>
      </c>
      <c r="AI20">
        <f t="shared" si="6"/>
        <v>13.606379168301963</v>
      </c>
      <c r="AJ20">
        <f t="shared" si="12"/>
        <v>11.548635491368536</v>
      </c>
      <c r="AT20">
        <f t="shared" si="13"/>
        <v>10.117710033339348</v>
      </c>
    </row>
    <row r="21" spans="1:46" ht="12.75">
      <c r="A21" s="63">
        <v>13</v>
      </c>
      <c r="B21" s="64">
        <v>9.5</v>
      </c>
      <c r="C21" s="65">
        <v>8.6</v>
      </c>
      <c r="D21" s="65">
        <v>20.9</v>
      </c>
      <c r="E21" s="65">
        <v>5.1</v>
      </c>
      <c r="F21" s="66">
        <f t="shared" si="0"/>
        <v>13</v>
      </c>
      <c r="G21" s="67">
        <f t="shared" si="7"/>
        <v>88.04591660498352</v>
      </c>
      <c r="H21" s="67">
        <f t="shared" si="1"/>
        <v>7.621642219362688</v>
      </c>
      <c r="I21" s="68">
        <v>1.1</v>
      </c>
      <c r="J21" s="66"/>
      <c r="K21" s="68">
        <v>10.3</v>
      </c>
      <c r="L21" s="65">
        <v>10.8</v>
      </c>
      <c r="M21" s="65">
        <v>11.9</v>
      </c>
      <c r="N21" s="65"/>
      <c r="O21" s="66"/>
      <c r="P21" s="69" t="s">
        <v>103</v>
      </c>
      <c r="Q21" s="70">
        <v>15</v>
      </c>
      <c r="R21" s="67"/>
      <c r="S21" s="67">
        <v>1.2</v>
      </c>
      <c r="T21" s="67">
        <v>1.3</v>
      </c>
      <c r="U21" s="71"/>
      <c r="V21" s="64">
        <v>1008.5</v>
      </c>
      <c r="W21" s="121">
        <f t="shared" si="2"/>
        <v>1018.9033616775525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13</v>
      </c>
      <c r="AD21">
        <f t="shared" si="3"/>
        <v>0</v>
      </c>
      <c r="AE21">
        <f t="shared" si="4"/>
        <v>13</v>
      </c>
      <c r="AG21">
        <f t="shared" si="11"/>
        <v>11.868195956166188</v>
      </c>
      <c r="AH21">
        <f t="shared" si="5"/>
        <v>11.16856191408211</v>
      </c>
      <c r="AI21">
        <f t="shared" si="6"/>
        <v>10.449461914082109</v>
      </c>
      <c r="AJ21">
        <f t="shared" si="12"/>
        <v>7.621642219362688</v>
      </c>
      <c r="AT21">
        <f t="shared" si="13"/>
        <v>0</v>
      </c>
    </row>
    <row r="22" spans="1:46" ht="12.75">
      <c r="A22" s="72">
        <v>14</v>
      </c>
      <c r="B22" s="73">
        <v>14</v>
      </c>
      <c r="C22" s="74">
        <v>13.7</v>
      </c>
      <c r="D22" s="74">
        <v>22.3</v>
      </c>
      <c r="E22" s="74">
        <v>9.5</v>
      </c>
      <c r="F22" s="75">
        <f t="shared" si="0"/>
        <v>15.9</v>
      </c>
      <c r="G22" s="67">
        <f t="shared" si="7"/>
        <v>96.56948758677653</v>
      </c>
      <c r="H22" s="76">
        <f t="shared" si="1"/>
        <v>13.463230334047822</v>
      </c>
      <c r="I22" s="77">
        <v>8.9</v>
      </c>
      <c r="J22" s="75"/>
      <c r="K22" s="77">
        <v>15.2</v>
      </c>
      <c r="L22" s="74">
        <v>15</v>
      </c>
      <c r="M22" s="74">
        <v>14.9</v>
      </c>
      <c r="N22" s="74"/>
      <c r="O22" s="75"/>
      <c r="P22" s="78" t="s">
        <v>103</v>
      </c>
      <c r="Q22" s="79">
        <v>22</v>
      </c>
      <c r="R22" s="76"/>
      <c r="S22" s="76">
        <v>0.4</v>
      </c>
      <c r="T22" s="76">
        <v>0.5</v>
      </c>
      <c r="U22" s="80"/>
      <c r="V22" s="73">
        <v>1004.5</v>
      </c>
      <c r="W22" s="121">
        <f t="shared" si="2"/>
        <v>1014.6987502763078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15.977392985196072</v>
      </c>
      <c r="AH22">
        <f t="shared" si="5"/>
        <v>15.668986535529427</v>
      </c>
      <c r="AI22">
        <f t="shared" si="6"/>
        <v>15.429286535529426</v>
      </c>
      <c r="AJ22">
        <f t="shared" si="12"/>
        <v>13.463230334047822</v>
      </c>
      <c r="AT22">
        <f t="shared" si="13"/>
        <v>10.415772644499503</v>
      </c>
    </row>
    <row r="23" spans="1:46" ht="12.75">
      <c r="A23" s="63">
        <v>15</v>
      </c>
      <c r="B23" s="64">
        <v>16.3</v>
      </c>
      <c r="C23" s="65">
        <v>15.9</v>
      </c>
      <c r="D23" s="65">
        <v>19.9</v>
      </c>
      <c r="E23" s="65">
        <v>16</v>
      </c>
      <c r="F23" s="66">
        <f t="shared" si="0"/>
        <v>17.95</v>
      </c>
      <c r="G23" s="67">
        <f t="shared" si="7"/>
        <v>95.75381098671998</v>
      </c>
      <c r="H23" s="67">
        <f t="shared" si="1"/>
        <v>15.620976909922419</v>
      </c>
      <c r="I23" s="68">
        <v>14.3</v>
      </c>
      <c r="J23" s="66"/>
      <c r="K23" s="68">
        <v>16.8</v>
      </c>
      <c r="L23" s="65">
        <v>16.3</v>
      </c>
      <c r="M23" s="65">
        <v>16.1</v>
      </c>
      <c r="N23" s="65"/>
      <c r="O23" s="66"/>
      <c r="P23" s="69" t="s">
        <v>122</v>
      </c>
      <c r="Q23" s="70">
        <v>23</v>
      </c>
      <c r="R23" s="67"/>
      <c r="S23" s="67">
        <v>4.5</v>
      </c>
      <c r="T23" s="67">
        <v>2.6</v>
      </c>
      <c r="U23" s="71"/>
      <c r="V23" s="64">
        <v>1004.5</v>
      </c>
      <c r="W23" s="121">
        <f t="shared" si="2"/>
        <v>1014.6172338535729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18.524367818852948</v>
      </c>
      <c r="AH23">
        <f t="shared" si="5"/>
        <v>18.057388147749236</v>
      </c>
      <c r="AI23">
        <f t="shared" si="6"/>
        <v>17.737788147749235</v>
      </c>
      <c r="AJ23">
        <f t="shared" si="12"/>
        <v>15.620976909922419</v>
      </c>
      <c r="AT23">
        <f t="shared" si="13"/>
        <v>10.278971880721294</v>
      </c>
    </row>
    <row r="24" spans="1:46" ht="12.75">
      <c r="A24" s="72">
        <v>16</v>
      </c>
      <c r="B24" s="73">
        <v>16.7</v>
      </c>
      <c r="C24" s="74">
        <v>16.3</v>
      </c>
      <c r="D24" s="74">
        <v>20.2</v>
      </c>
      <c r="E24" s="74">
        <v>14.8</v>
      </c>
      <c r="F24" s="75">
        <f t="shared" si="0"/>
        <v>17.5</v>
      </c>
      <c r="G24" s="67">
        <f t="shared" si="7"/>
        <v>95.80495658450681</v>
      </c>
      <c r="H24" s="76">
        <f t="shared" si="1"/>
        <v>16.027211107175106</v>
      </c>
      <c r="I24" s="77">
        <v>12.6</v>
      </c>
      <c r="J24" s="75"/>
      <c r="K24" s="77">
        <v>16.6</v>
      </c>
      <c r="L24" s="74">
        <v>16.8</v>
      </c>
      <c r="M24" s="74">
        <v>16.1</v>
      </c>
      <c r="N24" s="74"/>
      <c r="O24" s="75"/>
      <c r="P24" s="78" t="s">
        <v>122</v>
      </c>
      <c r="Q24" s="79">
        <v>19</v>
      </c>
      <c r="R24" s="76"/>
      <c r="S24" s="76">
        <v>1.5</v>
      </c>
      <c r="T24" s="76">
        <v>2.9</v>
      </c>
      <c r="U24" s="80"/>
      <c r="V24" s="73">
        <v>1003</v>
      </c>
      <c r="W24" s="121">
        <f t="shared" si="2"/>
        <v>1013.0881030230872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19.001906026433034</v>
      </c>
      <c r="AH24">
        <f t="shared" si="5"/>
        <v>18.524367818852948</v>
      </c>
      <c r="AI24">
        <f t="shared" si="6"/>
        <v>18.20476781885295</v>
      </c>
      <c r="AJ24">
        <f t="shared" si="12"/>
        <v>16.027211107175106</v>
      </c>
      <c r="AT24">
        <f t="shared" si="13"/>
        <v>10.247631265641019</v>
      </c>
    </row>
    <row r="25" spans="1:46" ht="12.75">
      <c r="A25" s="63">
        <v>17</v>
      </c>
      <c r="B25" s="64">
        <v>18.1</v>
      </c>
      <c r="C25" s="65">
        <v>15.9</v>
      </c>
      <c r="D25" s="65">
        <v>22</v>
      </c>
      <c r="E25" s="65">
        <v>13.7</v>
      </c>
      <c r="F25" s="66">
        <f t="shared" si="0"/>
        <v>17.85</v>
      </c>
      <c r="G25" s="67">
        <f t="shared" si="7"/>
        <v>78.51671689603302</v>
      </c>
      <c r="H25" s="67">
        <f t="shared" si="1"/>
        <v>14.308029515805273</v>
      </c>
      <c r="I25" s="68">
        <v>11.3</v>
      </c>
      <c r="J25" s="66"/>
      <c r="K25" s="68">
        <v>20</v>
      </c>
      <c r="L25" s="65">
        <v>18</v>
      </c>
      <c r="M25" s="65">
        <v>16.9</v>
      </c>
      <c r="N25" s="65"/>
      <c r="O25" s="66"/>
      <c r="P25" s="69" t="s">
        <v>122</v>
      </c>
      <c r="Q25" s="70">
        <v>22</v>
      </c>
      <c r="R25" s="67"/>
      <c r="S25" s="67">
        <v>0</v>
      </c>
      <c r="T25" s="67">
        <v>0</v>
      </c>
      <c r="U25" s="71"/>
      <c r="V25" s="64">
        <v>1000</v>
      </c>
      <c r="W25" s="121">
        <f t="shared" si="2"/>
        <v>1010.0092998434802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20.75938576154699</v>
      </c>
      <c r="AH25">
        <f t="shared" si="5"/>
        <v>18.057388147749236</v>
      </c>
      <c r="AI25">
        <f t="shared" si="6"/>
        <v>16.299588147749237</v>
      </c>
      <c r="AJ25">
        <f t="shared" si="12"/>
        <v>14.308029515805273</v>
      </c>
      <c r="AT25">
        <f t="shared" si="13"/>
        <v>10.33706648426309</v>
      </c>
    </row>
    <row r="26" spans="1:46" ht="12.75">
      <c r="A26" s="72">
        <v>18</v>
      </c>
      <c r="B26" s="73">
        <v>18.2</v>
      </c>
      <c r="C26" s="74">
        <v>15</v>
      </c>
      <c r="D26" s="74">
        <v>19.9</v>
      </c>
      <c r="E26" s="74">
        <v>8.7</v>
      </c>
      <c r="F26" s="75">
        <f t="shared" si="0"/>
        <v>14.299999999999999</v>
      </c>
      <c r="G26" s="67">
        <f t="shared" si="7"/>
        <v>69.35051950999105</v>
      </c>
      <c r="H26" s="76">
        <f t="shared" si="1"/>
        <v>12.500469517147877</v>
      </c>
      <c r="I26" s="77">
        <v>5.8</v>
      </c>
      <c r="J26" s="75"/>
      <c r="K26" s="77">
        <v>23.1</v>
      </c>
      <c r="L26" s="74">
        <v>19.9</v>
      </c>
      <c r="M26" s="74">
        <v>16.6</v>
      </c>
      <c r="N26" s="74"/>
      <c r="O26" s="75"/>
      <c r="P26" s="78" t="s">
        <v>122</v>
      </c>
      <c r="Q26" s="79">
        <v>16</v>
      </c>
      <c r="R26" s="76"/>
      <c r="S26" s="76">
        <v>1.5</v>
      </c>
      <c r="T26" s="76">
        <v>1.2</v>
      </c>
      <c r="U26" s="80"/>
      <c r="V26" s="73">
        <v>1005</v>
      </c>
      <c r="W26" s="121">
        <f t="shared" si="2"/>
        <v>1015.0558735245005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20.890199660830618</v>
      </c>
      <c r="AH26">
        <f t="shared" si="5"/>
        <v>17.04426199146042</v>
      </c>
      <c r="AI26">
        <f t="shared" si="6"/>
        <v>14.487461991460421</v>
      </c>
      <c r="AJ26">
        <f t="shared" si="12"/>
        <v>12.500469517147877</v>
      </c>
      <c r="AT26">
        <f t="shared" si="13"/>
        <v>10.193114485034195</v>
      </c>
    </row>
    <row r="27" spans="1:46" ht="12.75">
      <c r="A27" s="63">
        <v>19</v>
      </c>
      <c r="B27" s="64">
        <v>16.5</v>
      </c>
      <c r="C27" s="65">
        <v>14</v>
      </c>
      <c r="D27" s="65">
        <v>21</v>
      </c>
      <c r="E27" s="65">
        <v>8.5</v>
      </c>
      <c r="F27" s="66">
        <f t="shared" si="0"/>
        <v>14.75</v>
      </c>
      <c r="G27" s="67">
        <f t="shared" si="7"/>
        <v>74.51251800141651</v>
      </c>
      <c r="H27" s="67">
        <f t="shared" si="1"/>
        <v>11.958571997857671</v>
      </c>
      <c r="I27" s="68">
        <v>4.9</v>
      </c>
      <c r="J27" s="66"/>
      <c r="K27" s="68">
        <v>17.7</v>
      </c>
      <c r="L27" s="65">
        <v>18.8</v>
      </c>
      <c r="M27" s="65">
        <v>15.4</v>
      </c>
      <c r="N27" s="65"/>
      <c r="O27" s="66"/>
      <c r="P27" s="69" t="s">
        <v>122</v>
      </c>
      <c r="Q27" s="70">
        <v>13</v>
      </c>
      <c r="R27" s="67"/>
      <c r="S27" s="67">
        <v>0</v>
      </c>
      <c r="T27" s="67">
        <v>0</v>
      </c>
      <c r="U27" s="71"/>
      <c r="V27" s="64">
        <v>1007</v>
      </c>
      <c r="W27" s="121">
        <f t="shared" si="2"/>
        <v>1017.1353692954722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18.76180453991678</v>
      </c>
      <c r="AH27">
        <f t="shared" si="5"/>
        <v>15.977392985196072</v>
      </c>
      <c r="AI27">
        <f t="shared" si="6"/>
        <v>13.979892985196072</v>
      </c>
      <c r="AJ27">
        <f t="shared" si="12"/>
        <v>11.958571997857671</v>
      </c>
      <c r="AT27">
        <f t="shared" si="13"/>
        <v>10.197245966832647</v>
      </c>
    </row>
    <row r="28" spans="1:46" ht="12.75">
      <c r="A28" s="72">
        <v>20</v>
      </c>
      <c r="B28" s="73">
        <v>18.5</v>
      </c>
      <c r="C28" s="74">
        <v>16</v>
      </c>
      <c r="D28" s="74">
        <v>25</v>
      </c>
      <c r="E28" s="74">
        <v>12.2</v>
      </c>
      <c r="F28" s="75">
        <f t="shared" si="0"/>
        <v>18.6</v>
      </c>
      <c r="G28" s="67">
        <f t="shared" si="7"/>
        <v>75.98847004815573</v>
      </c>
      <c r="H28" s="76">
        <f t="shared" si="1"/>
        <v>14.190182571695356</v>
      </c>
      <c r="I28" s="77">
        <v>8.4</v>
      </c>
      <c r="J28" s="75"/>
      <c r="K28" s="77">
        <v>19.9</v>
      </c>
      <c r="L28" s="74">
        <v>18.6</v>
      </c>
      <c r="M28" s="74">
        <v>16.3</v>
      </c>
      <c r="N28" s="74"/>
      <c r="O28" s="75"/>
      <c r="P28" s="78" t="s">
        <v>111</v>
      </c>
      <c r="Q28" s="79">
        <v>18</v>
      </c>
      <c r="R28" s="76"/>
      <c r="S28" s="76">
        <v>0.2</v>
      </c>
      <c r="T28" s="76">
        <v>0.2</v>
      </c>
      <c r="U28" s="80"/>
      <c r="V28" s="73">
        <v>1003.5</v>
      </c>
      <c r="W28" s="121">
        <f t="shared" si="2"/>
        <v>1013.530476204109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21.286984900395762</v>
      </c>
      <c r="AH28">
        <f t="shared" si="5"/>
        <v>18.173154145192665</v>
      </c>
      <c r="AI28">
        <f t="shared" si="6"/>
        <v>16.175654145192667</v>
      </c>
      <c r="AJ28">
        <f t="shared" si="12"/>
        <v>14.190182571695356</v>
      </c>
      <c r="AT28">
        <f t="shared" si="13"/>
        <v>0</v>
      </c>
    </row>
    <row r="29" spans="1:46" ht="12.75">
      <c r="A29" s="63">
        <v>21</v>
      </c>
      <c r="B29" s="64">
        <v>17.1</v>
      </c>
      <c r="C29" s="65">
        <v>15.8</v>
      </c>
      <c r="D29" s="65">
        <v>22.1</v>
      </c>
      <c r="E29" s="65">
        <v>15.6</v>
      </c>
      <c r="F29" s="66">
        <f t="shared" si="0"/>
        <v>18.85</v>
      </c>
      <c r="G29" s="67">
        <f t="shared" si="7"/>
        <v>86.72853679715425</v>
      </c>
      <c r="H29" s="67">
        <f t="shared" si="1"/>
        <v>14.871326013553725</v>
      </c>
      <c r="I29" s="68">
        <v>13.8</v>
      </c>
      <c r="J29" s="66"/>
      <c r="K29" s="68">
        <v>18.1</v>
      </c>
      <c r="L29" s="65">
        <v>17.2</v>
      </c>
      <c r="M29" s="65">
        <v>16.6</v>
      </c>
      <c r="N29" s="65"/>
      <c r="O29" s="66"/>
      <c r="P29" s="69" t="s">
        <v>130</v>
      </c>
      <c r="Q29" s="70">
        <v>17</v>
      </c>
      <c r="R29" s="67"/>
      <c r="S29" s="67" t="s">
        <v>104</v>
      </c>
      <c r="T29" s="67">
        <v>0</v>
      </c>
      <c r="U29" s="71"/>
      <c r="V29" s="64">
        <v>1002</v>
      </c>
      <c r="W29" s="121">
        <f t="shared" si="2"/>
        <v>1012.0640749478478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19.490204980077856</v>
      </c>
      <c r="AH29">
        <f t="shared" si="5"/>
        <v>17.942269597987615</v>
      </c>
      <c r="AI29">
        <f t="shared" si="6"/>
        <v>16.903569597987612</v>
      </c>
      <c r="AJ29">
        <f t="shared" si="12"/>
        <v>14.871326013553725</v>
      </c>
      <c r="AT29">
        <f t="shared" si="13"/>
        <v>10.403361677552512</v>
      </c>
    </row>
    <row r="30" spans="1:46" ht="12.75">
      <c r="A30" s="72">
        <v>22</v>
      </c>
      <c r="B30" s="73">
        <v>18.2</v>
      </c>
      <c r="C30" s="74">
        <v>16.9</v>
      </c>
      <c r="D30" s="74">
        <v>20.4</v>
      </c>
      <c r="E30" s="74">
        <v>12.3</v>
      </c>
      <c r="F30" s="75">
        <f t="shared" si="0"/>
        <v>16.35</v>
      </c>
      <c r="G30" s="67">
        <f t="shared" si="7"/>
        <v>87.15090303826835</v>
      </c>
      <c r="H30" s="76">
        <f t="shared" si="1"/>
        <v>16.028268833145273</v>
      </c>
      <c r="I30" s="77">
        <v>8.7</v>
      </c>
      <c r="J30" s="75"/>
      <c r="K30" s="77">
        <v>20</v>
      </c>
      <c r="L30" s="74">
        <v>20.2</v>
      </c>
      <c r="M30" s="74">
        <v>17.8</v>
      </c>
      <c r="N30" s="74"/>
      <c r="O30" s="75"/>
      <c r="P30" s="78" t="s">
        <v>130</v>
      </c>
      <c r="Q30" s="79">
        <v>12</v>
      </c>
      <c r="R30" s="76"/>
      <c r="S30" s="76">
        <v>4.9</v>
      </c>
      <c r="T30" s="76">
        <v>2.7</v>
      </c>
      <c r="U30" s="80"/>
      <c r="V30" s="73">
        <v>1008</v>
      </c>
      <c r="W30" s="121">
        <f t="shared" si="2"/>
        <v>1018.0858910574094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20.890199660830618</v>
      </c>
      <c r="AH30">
        <f t="shared" si="5"/>
        <v>19.24469765091116</v>
      </c>
      <c r="AI30">
        <f t="shared" si="6"/>
        <v>18.205997650911158</v>
      </c>
      <c r="AJ30">
        <f t="shared" si="12"/>
        <v>16.028268833145273</v>
      </c>
      <c r="AT30">
        <f t="shared" si="13"/>
        <v>10.198750276307765</v>
      </c>
    </row>
    <row r="31" spans="1:46" ht="12.75">
      <c r="A31" s="63">
        <v>23</v>
      </c>
      <c r="B31" s="64">
        <v>17.4</v>
      </c>
      <c r="C31" s="65">
        <v>15.2</v>
      </c>
      <c r="D31" s="65">
        <v>23.4</v>
      </c>
      <c r="E31" s="65">
        <v>9.9</v>
      </c>
      <c r="F31" s="66">
        <f t="shared" si="0"/>
        <v>16.65</v>
      </c>
      <c r="G31" s="67">
        <f t="shared" si="7"/>
        <v>78.06828453619435</v>
      </c>
      <c r="H31" s="67">
        <f t="shared" si="1"/>
        <v>13.540526720455127</v>
      </c>
      <c r="I31" s="68">
        <v>5.9</v>
      </c>
      <c r="J31" s="66"/>
      <c r="K31" s="68">
        <v>20.2</v>
      </c>
      <c r="L31" s="65">
        <v>18.1</v>
      </c>
      <c r="M31" s="65">
        <v>15.7</v>
      </c>
      <c r="N31" s="65"/>
      <c r="O31" s="66"/>
      <c r="P31" s="69" t="s">
        <v>103</v>
      </c>
      <c r="Q31" s="70">
        <v>17</v>
      </c>
      <c r="R31" s="67"/>
      <c r="S31" s="67">
        <v>0</v>
      </c>
      <c r="T31" s="67">
        <v>0</v>
      </c>
      <c r="U31" s="71"/>
      <c r="V31" s="64">
        <v>1010</v>
      </c>
      <c r="W31" s="121">
        <f t="shared" si="2"/>
        <v>1020.133891173714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19.863614328178834</v>
      </c>
      <c r="AH31">
        <f t="shared" si="5"/>
        <v>17.264982952894922</v>
      </c>
      <c r="AI31">
        <f t="shared" si="6"/>
        <v>15.507182952894922</v>
      </c>
      <c r="AJ31">
        <f t="shared" si="12"/>
        <v>13.540526720455127</v>
      </c>
      <c r="AT31">
        <f t="shared" si="13"/>
        <v>10.117233853572861</v>
      </c>
    </row>
    <row r="32" spans="1:46" ht="12.75">
      <c r="A32" s="72">
        <v>24</v>
      </c>
      <c r="B32" s="73">
        <v>17</v>
      </c>
      <c r="C32" s="74">
        <v>14.3</v>
      </c>
      <c r="D32" s="74">
        <v>20.6</v>
      </c>
      <c r="E32" s="74">
        <v>8.9</v>
      </c>
      <c r="F32" s="75">
        <f t="shared" si="0"/>
        <v>14.75</v>
      </c>
      <c r="G32" s="67">
        <f t="shared" si="7"/>
        <v>72.97845326142698</v>
      </c>
      <c r="H32" s="76">
        <f t="shared" si="1"/>
        <v>12.124709535003694</v>
      </c>
      <c r="I32" s="77">
        <v>5.3</v>
      </c>
      <c r="J32" s="75"/>
      <c r="K32" s="77">
        <v>21.6</v>
      </c>
      <c r="L32" s="74">
        <v>18.9</v>
      </c>
      <c r="M32" s="74">
        <v>16.1</v>
      </c>
      <c r="N32" s="74"/>
      <c r="O32" s="75"/>
      <c r="P32" s="78" t="s">
        <v>103</v>
      </c>
      <c r="Q32" s="79">
        <v>15</v>
      </c>
      <c r="R32" s="76"/>
      <c r="S32" s="76">
        <v>0</v>
      </c>
      <c r="T32" s="76">
        <v>0</v>
      </c>
      <c r="U32" s="80"/>
      <c r="V32" s="73">
        <v>1014</v>
      </c>
      <c r="W32" s="121">
        <f t="shared" si="2"/>
        <v>1024.1881334790864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19.367110246872254</v>
      </c>
      <c r="AH32">
        <f t="shared" si="5"/>
        <v>16.291117499602702</v>
      </c>
      <c r="AI32">
        <f t="shared" si="6"/>
        <v>14.133817499602703</v>
      </c>
      <c r="AJ32">
        <f t="shared" si="12"/>
        <v>12.124709535003694</v>
      </c>
      <c r="AT32">
        <f t="shared" si="13"/>
        <v>10.088103023087212</v>
      </c>
    </row>
    <row r="33" spans="1:46" ht="12.75">
      <c r="A33" s="63">
        <v>25</v>
      </c>
      <c r="B33" s="64">
        <v>14.9</v>
      </c>
      <c r="C33" s="65">
        <v>12.3</v>
      </c>
      <c r="D33" s="65">
        <v>17.2</v>
      </c>
      <c r="E33" s="65">
        <v>13</v>
      </c>
      <c r="F33" s="66">
        <f t="shared" si="0"/>
        <v>15.1</v>
      </c>
      <c r="G33" s="67">
        <f t="shared" si="7"/>
        <v>72.16153403301419</v>
      </c>
      <c r="H33" s="67">
        <f t="shared" si="1"/>
        <v>9.935564540526478</v>
      </c>
      <c r="I33" s="68">
        <v>11.5</v>
      </c>
      <c r="J33" s="66"/>
      <c r="K33" s="68">
        <v>15.5</v>
      </c>
      <c r="L33" s="65">
        <v>15.7</v>
      </c>
      <c r="M33" s="65">
        <v>15.6</v>
      </c>
      <c r="N33" s="65"/>
      <c r="O33" s="66"/>
      <c r="P33" s="69" t="s">
        <v>103</v>
      </c>
      <c r="Q33" s="70">
        <v>18</v>
      </c>
      <c r="R33" s="67"/>
      <c r="S33" s="67">
        <v>2.5</v>
      </c>
      <c r="T33" s="67">
        <v>4.5</v>
      </c>
      <c r="U33" s="71"/>
      <c r="V33" s="64">
        <v>1009</v>
      </c>
      <c r="W33" s="121">
        <f t="shared" si="2"/>
        <v>1019.2122417816593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16.934833208606896</v>
      </c>
      <c r="AH33">
        <f t="shared" si="5"/>
        <v>14.297835429263056</v>
      </c>
      <c r="AI33">
        <f t="shared" si="6"/>
        <v>12.220435429263055</v>
      </c>
      <c r="AJ33">
        <f t="shared" si="12"/>
        <v>9.935564540526478</v>
      </c>
      <c r="AT33">
        <f t="shared" si="13"/>
        <v>10.009299843480202</v>
      </c>
    </row>
    <row r="34" spans="1:46" ht="12.75">
      <c r="A34" s="72">
        <v>26</v>
      </c>
      <c r="B34" s="73">
        <v>16.3</v>
      </c>
      <c r="C34" s="74">
        <v>15</v>
      </c>
      <c r="D34" s="74">
        <v>21.5</v>
      </c>
      <c r="E34" s="74">
        <v>13.9</v>
      </c>
      <c r="F34" s="75">
        <f t="shared" si="0"/>
        <v>17.7</v>
      </c>
      <c r="G34" s="67">
        <f t="shared" si="7"/>
        <v>86.40274339171215</v>
      </c>
      <c r="H34" s="76">
        <f t="shared" si="1"/>
        <v>14.027147073234246</v>
      </c>
      <c r="I34" s="77">
        <v>13.4</v>
      </c>
      <c r="J34" s="75"/>
      <c r="K34" s="77">
        <v>18.6</v>
      </c>
      <c r="L34" s="74">
        <v>17.7</v>
      </c>
      <c r="M34" s="74">
        <v>16.2</v>
      </c>
      <c r="N34" s="74"/>
      <c r="O34" s="75"/>
      <c r="P34" s="78" t="s">
        <v>103</v>
      </c>
      <c r="Q34" s="79">
        <v>17</v>
      </c>
      <c r="R34" s="76"/>
      <c r="S34" s="76">
        <v>0.1</v>
      </c>
      <c r="T34" s="76">
        <v>0.1</v>
      </c>
      <c r="U34" s="80"/>
      <c r="V34" s="73">
        <v>1007.5</v>
      </c>
      <c r="W34" s="121">
        <f t="shared" si="2"/>
        <v>1017.647449584345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18.524367818852948</v>
      </c>
      <c r="AH34">
        <f t="shared" si="5"/>
        <v>17.04426199146042</v>
      </c>
      <c r="AI34">
        <f t="shared" si="6"/>
        <v>16.005561991460418</v>
      </c>
      <c r="AJ34">
        <f t="shared" si="12"/>
        <v>14.027147073234246</v>
      </c>
      <c r="AT34">
        <f t="shared" si="13"/>
        <v>10.055873524500495</v>
      </c>
    </row>
    <row r="35" spans="1:46" ht="12.75">
      <c r="A35" s="63">
        <v>27</v>
      </c>
      <c r="B35" s="64">
        <v>15.9</v>
      </c>
      <c r="C35" s="65">
        <v>14.9</v>
      </c>
      <c r="D35" s="65">
        <v>20.4</v>
      </c>
      <c r="E35" s="65">
        <v>11.9</v>
      </c>
      <c r="F35" s="66">
        <f t="shared" si="0"/>
        <v>16.15</v>
      </c>
      <c r="G35" s="67">
        <f t="shared" si="7"/>
        <v>89.35862194787096</v>
      </c>
      <c r="H35" s="67">
        <f t="shared" si="1"/>
        <v>14.152149137301656</v>
      </c>
      <c r="I35" s="68">
        <v>8.1</v>
      </c>
      <c r="J35" s="66"/>
      <c r="K35" s="68">
        <v>19.2</v>
      </c>
      <c r="L35" s="65">
        <v>17.6</v>
      </c>
      <c r="M35" s="65">
        <v>16.5</v>
      </c>
      <c r="N35" s="65"/>
      <c r="O35" s="66"/>
      <c r="P35" s="69" t="s">
        <v>122</v>
      </c>
      <c r="Q35" s="70">
        <v>6</v>
      </c>
      <c r="R35" s="67"/>
      <c r="S35" s="67">
        <v>0.1</v>
      </c>
      <c r="T35" s="67">
        <v>0.5</v>
      </c>
      <c r="U35" s="71"/>
      <c r="V35" s="64">
        <v>1009.5</v>
      </c>
      <c r="W35" s="121">
        <f t="shared" si="2"/>
        <v>1019.6817465387776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18.057388147749236</v>
      </c>
      <c r="AH35">
        <f t="shared" si="5"/>
        <v>16.934833208606896</v>
      </c>
      <c r="AI35">
        <f t="shared" si="6"/>
        <v>16.135833208606897</v>
      </c>
      <c r="AJ35">
        <f t="shared" si="12"/>
        <v>14.152149137301656</v>
      </c>
      <c r="AT35">
        <f t="shared" si="13"/>
        <v>10.135369295472147</v>
      </c>
    </row>
    <row r="36" spans="1:46" ht="12.75">
      <c r="A36" s="72">
        <v>28</v>
      </c>
      <c r="B36" s="73">
        <v>21.9</v>
      </c>
      <c r="C36" s="74">
        <v>17.8</v>
      </c>
      <c r="D36" s="74">
        <v>25.4</v>
      </c>
      <c r="E36" s="74">
        <v>16.1</v>
      </c>
      <c r="F36" s="75">
        <f t="shared" si="0"/>
        <v>20.75</v>
      </c>
      <c r="G36" s="67">
        <f t="shared" si="7"/>
        <v>65.0827590822193</v>
      </c>
      <c r="H36" s="76">
        <f t="shared" si="1"/>
        <v>15.04648464011887</v>
      </c>
      <c r="I36" s="77">
        <v>15.2</v>
      </c>
      <c r="J36" s="75"/>
      <c r="K36" s="77">
        <v>22.9</v>
      </c>
      <c r="L36" s="74">
        <v>22</v>
      </c>
      <c r="M36" s="74">
        <v>17.8</v>
      </c>
      <c r="N36" s="74"/>
      <c r="O36" s="75"/>
      <c r="P36" s="78" t="s">
        <v>111</v>
      </c>
      <c r="Q36" s="79">
        <v>12</v>
      </c>
      <c r="R36" s="76"/>
      <c r="S36" s="76">
        <v>0</v>
      </c>
      <c r="T36" s="76">
        <v>0</v>
      </c>
      <c r="U36" s="80"/>
      <c r="V36" s="73">
        <v>1009</v>
      </c>
      <c r="W36" s="121">
        <f t="shared" si="2"/>
        <v>1018.9685622563233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26.267080193556783</v>
      </c>
      <c r="AH36">
        <f t="shared" si="5"/>
        <v>20.371240520305903</v>
      </c>
      <c r="AI36">
        <f t="shared" si="6"/>
        <v>17.095340520305903</v>
      </c>
      <c r="AJ36">
        <f t="shared" si="12"/>
        <v>15.04648464011887</v>
      </c>
      <c r="AT36">
        <f t="shared" si="13"/>
        <v>10.030476204109023</v>
      </c>
    </row>
    <row r="37" spans="1:46" ht="12.75">
      <c r="A37" s="63">
        <v>29</v>
      </c>
      <c r="B37" s="64">
        <v>21.9</v>
      </c>
      <c r="C37" s="65">
        <v>18</v>
      </c>
      <c r="D37" s="65">
        <v>27.9</v>
      </c>
      <c r="E37" s="65">
        <v>14.1</v>
      </c>
      <c r="F37" s="66">
        <f t="shared" si="0"/>
        <v>21</v>
      </c>
      <c r="G37" s="67">
        <f t="shared" si="7"/>
        <v>66.67353219675927</v>
      </c>
      <c r="H37" s="67">
        <f t="shared" si="1"/>
        <v>15.422242932920879</v>
      </c>
      <c r="I37" s="68">
        <v>10.9</v>
      </c>
      <c r="J37" s="66"/>
      <c r="K37" s="68">
        <v>27.2</v>
      </c>
      <c r="L37" s="65">
        <v>22.5</v>
      </c>
      <c r="M37" s="65">
        <v>18.2</v>
      </c>
      <c r="N37" s="65"/>
      <c r="O37" s="66"/>
      <c r="P37" s="69" t="s">
        <v>111</v>
      </c>
      <c r="Q37" s="70">
        <v>16</v>
      </c>
      <c r="R37" s="67"/>
      <c r="S37" s="67">
        <v>0.9</v>
      </c>
      <c r="T37" s="67">
        <v>0.5</v>
      </c>
      <c r="U37" s="71"/>
      <c r="V37" s="64">
        <v>1004.5</v>
      </c>
      <c r="W37" s="121">
        <f t="shared" si="2"/>
        <v>1014.4241038518104</v>
      </c>
      <c r="X37" s="127">
        <v>0</v>
      </c>
      <c r="Y37" s="134">
        <v>0</v>
      </c>
      <c r="Z37" s="127">
        <v>0</v>
      </c>
      <c r="AA37">
        <f t="shared" si="8"/>
        <v>29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26.267080193556783</v>
      </c>
      <c r="AH37">
        <f t="shared" si="5"/>
        <v>20.629290169999656</v>
      </c>
      <c r="AI37">
        <f t="shared" si="6"/>
        <v>17.513190169999657</v>
      </c>
      <c r="AJ37">
        <f t="shared" si="12"/>
        <v>15.422242932920879</v>
      </c>
      <c r="AT37">
        <f t="shared" si="13"/>
        <v>10.064074947847764</v>
      </c>
    </row>
    <row r="38" spans="1:46" ht="12.75">
      <c r="A38" s="72">
        <v>30</v>
      </c>
      <c r="B38" s="73">
        <v>17.7</v>
      </c>
      <c r="C38" s="74">
        <v>16.5</v>
      </c>
      <c r="D38" s="74">
        <v>22.4</v>
      </c>
      <c r="E38" s="74">
        <v>15.1</v>
      </c>
      <c r="F38" s="75">
        <f t="shared" si="0"/>
        <v>18.75</v>
      </c>
      <c r="G38" s="67">
        <f t="shared" si="7"/>
        <v>87.94525747302929</v>
      </c>
      <c r="H38" s="76">
        <f t="shared" si="1"/>
        <v>15.678269511053344</v>
      </c>
      <c r="I38" s="77">
        <v>12.2</v>
      </c>
      <c r="J38" s="75"/>
      <c r="K38" s="77">
        <v>21.1</v>
      </c>
      <c r="L38" s="74">
        <v>18.6</v>
      </c>
      <c r="M38" s="74">
        <v>17.9</v>
      </c>
      <c r="N38" s="74"/>
      <c r="O38" s="75"/>
      <c r="P38" s="78" t="s">
        <v>117</v>
      </c>
      <c r="Q38" s="79">
        <v>18</v>
      </c>
      <c r="R38" s="76"/>
      <c r="S38" s="76">
        <v>0.1</v>
      </c>
      <c r="T38" s="76">
        <v>0.2</v>
      </c>
      <c r="U38" s="80"/>
      <c r="V38" s="73">
        <v>1008</v>
      </c>
      <c r="W38" s="121">
        <f t="shared" si="2"/>
        <v>1018.103331073097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20.243279798659454</v>
      </c>
      <c r="AH38">
        <f t="shared" si="5"/>
        <v>18.76180453991678</v>
      </c>
      <c r="AI38">
        <f t="shared" si="6"/>
        <v>17.80300453991678</v>
      </c>
      <c r="AJ38">
        <f t="shared" si="12"/>
        <v>15.678269511053344</v>
      </c>
      <c r="AT38">
        <f t="shared" si="13"/>
        <v>10.085891057409452</v>
      </c>
    </row>
    <row r="39" spans="1:46" ht="12.75">
      <c r="A39" s="63">
        <v>31</v>
      </c>
      <c r="B39" s="64">
        <v>14.9</v>
      </c>
      <c r="C39" s="65">
        <v>13.9</v>
      </c>
      <c r="D39" s="65">
        <v>23.3</v>
      </c>
      <c r="E39" s="65">
        <v>9.9</v>
      </c>
      <c r="F39" s="66">
        <f t="shared" si="0"/>
        <v>16.6</v>
      </c>
      <c r="G39" s="67">
        <f t="shared" si="7"/>
        <v>89.01772797929694</v>
      </c>
      <c r="H39" s="67">
        <f t="shared" si="1"/>
        <v>13.107292209710751</v>
      </c>
      <c r="I39" s="68">
        <v>7.1</v>
      </c>
      <c r="J39" s="66"/>
      <c r="K39" s="68">
        <v>17.1</v>
      </c>
      <c r="L39" s="65">
        <v>16.6</v>
      </c>
      <c r="M39" s="65">
        <v>16.4</v>
      </c>
      <c r="N39" s="65"/>
      <c r="O39" s="66"/>
      <c r="P39" s="69" t="s">
        <v>117</v>
      </c>
      <c r="Q39" s="70">
        <v>13</v>
      </c>
      <c r="R39" s="67"/>
      <c r="S39" s="67" t="s">
        <v>104</v>
      </c>
      <c r="T39" s="67">
        <v>0</v>
      </c>
      <c r="U39" s="71"/>
      <c r="V39" s="64">
        <v>1010</v>
      </c>
      <c r="W39" s="121">
        <f t="shared" si="2"/>
        <v>1020.2223629330781</v>
      </c>
      <c r="X39" s="127">
        <v>0</v>
      </c>
      <c r="Y39" s="134">
        <v>0</v>
      </c>
      <c r="Z39" s="127">
        <v>0</v>
      </c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31</v>
      </c>
      <c r="AG39">
        <f t="shared" si="11"/>
        <v>16.934833208606896</v>
      </c>
      <c r="AH39">
        <f t="shared" si="5"/>
        <v>15.87400375938533</v>
      </c>
      <c r="AI39">
        <f t="shared" si="6"/>
        <v>15.07500375938533</v>
      </c>
      <c r="AJ39">
        <f t="shared" si="12"/>
        <v>13.107292209710751</v>
      </c>
      <c r="AT39">
        <f t="shared" si="13"/>
        <v>10.13389117371399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10.188133479086439</v>
      </c>
    </row>
    <row r="41" spans="1:46" ht="13.5" thickBot="1">
      <c r="A41" s="113" t="s">
        <v>22</v>
      </c>
      <c r="B41" s="114">
        <f>SUM(B9:B39)</f>
        <v>472.7999999999999</v>
      </c>
      <c r="C41" s="115">
        <f aca="true" t="shared" si="14" ref="C41:U41">SUM(C9:C39)</f>
        <v>420.59999999999997</v>
      </c>
      <c r="D41" s="115">
        <f t="shared" si="14"/>
        <v>640.4999999999998</v>
      </c>
      <c r="E41" s="115">
        <f t="shared" si="14"/>
        <v>341</v>
      </c>
      <c r="F41" s="116">
        <f t="shared" si="14"/>
        <v>490.75</v>
      </c>
      <c r="G41" s="117">
        <f t="shared" si="14"/>
        <v>2560.5485704192242</v>
      </c>
      <c r="H41" s="117">
        <f>SUM(H9:H39)</f>
        <v>378.22287760153586</v>
      </c>
      <c r="I41" s="118">
        <f t="shared" si="14"/>
        <v>260.90000000000003</v>
      </c>
      <c r="J41" s="116">
        <f t="shared" si="14"/>
        <v>0</v>
      </c>
      <c r="K41" s="118">
        <f t="shared" si="14"/>
        <v>534.3</v>
      </c>
      <c r="L41" s="115">
        <f t="shared" si="14"/>
        <v>506.00000000000006</v>
      </c>
      <c r="M41" s="115">
        <f t="shared" si="14"/>
        <v>474.2</v>
      </c>
      <c r="N41" s="115">
        <f t="shared" si="14"/>
        <v>0</v>
      </c>
      <c r="O41" s="116">
        <f t="shared" si="14"/>
        <v>0</v>
      </c>
      <c r="P41" s="114"/>
      <c r="Q41" s="119">
        <f t="shared" si="14"/>
        <v>615</v>
      </c>
      <c r="R41" s="117">
        <f t="shared" si="14"/>
        <v>0</v>
      </c>
      <c r="S41" s="117">
        <f>SUM(S9:S39)</f>
        <v>46.2</v>
      </c>
      <c r="T41" s="139"/>
      <c r="U41" s="119">
        <f t="shared" si="14"/>
        <v>0</v>
      </c>
      <c r="V41" s="117">
        <f>SUM(V9:V39)</f>
        <v>28160.5</v>
      </c>
      <c r="W41" s="123">
        <f>SUM(W9:W39)</f>
        <v>28444.971721484693</v>
      </c>
      <c r="X41" s="117">
        <f>SUM(X9:X39)</f>
        <v>0</v>
      </c>
      <c r="Y41" s="123">
        <f>SUM(Y9:Y39)</f>
        <v>0</v>
      </c>
      <c r="Z41" s="138">
        <f>SUM(Z9:Z39)</f>
        <v>0</v>
      </c>
      <c r="AA41">
        <f>MAX(AA9:AA39)</f>
        <v>29</v>
      </c>
      <c r="AB41">
        <f>MAX(AB9:AB39)</f>
        <v>6</v>
      </c>
      <c r="AC41">
        <f>MAX(AC9:AC39)</f>
        <v>13</v>
      </c>
      <c r="AD41">
        <f>MAX(AD9:AD39)</f>
        <v>7</v>
      </c>
      <c r="AE41">
        <f>MAX(AE9:AE39)</f>
        <v>31</v>
      </c>
      <c r="AT41">
        <f t="shared" si="13"/>
        <v>10.212241781659255</v>
      </c>
    </row>
    <row r="42" spans="1:46" ht="12.75">
      <c r="A42" s="72" t="s">
        <v>23</v>
      </c>
      <c r="B42" s="73">
        <f>AVERAGE(B9:B39)</f>
        <v>15.251612903225803</v>
      </c>
      <c r="C42" s="74">
        <f aca="true" t="shared" si="15" ref="C42:U42">AVERAGE(C9:C39)</f>
        <v>13.56774193548387</v>
      </c>
      <c r="D42" s="74">
        <f t="shared" si="15"/>
        <v>20.661290322580637</v>
      </c>
      <c r="E42" s="74">
        <f t="shared" si="15"/>
        <v>11</v>
      </c>
      <c r="F42" s="75">
        <f t="shared" si="15"/>
        <v>15.830645161290322</v>
      </c>
      <c r="G42" s="76">
        <f t="shared" si="15"/>
        <v>82.5983409812653</v>
      </c>
      <c r="H42" s="76">
        <f>AVERAGE(H9:H39)</f>
        <v>12.200737987146319</v>
      </c>
      <c r="I42" s="77">
        <f t="shared" si="15"/>
        <v>8.416129032258066</v>
      </c>
      <c r="J42" s="75" t="e">
        <f t="shared" si="15"/>
        <v>#DIV/0!</v>
      </c>
      <c r="K42" s="77">
        <f t="shared" si="15"/>
        <v>17.23548387096774</v>
      </c>
      <c r="L42" s="74">
        <f t="shared" si="15"/>
        <v>16.322580645161292</v>
      </c>
      <c r="M42" s="74">
        <f t="shared" si="15"/>
        <v>15.296774193548387</v>
      </c>
      <c r="N42" s="74" t="e">
        <f t="shared" si="15"/>
        <v>#DIV/0!</v>
      </c>
      <c r="O42" s="75" t="e">
        <f t="shared" si="15"/>
        <v>#DIV/0!</v>
      </c>
      <c r="P42" s="73"/>
      <c r="Q42" s="75">
        <f t="shared" si="15"/>
        <v>19.838709677419356</v>
      </c>
      <c r="R42" s="76" t="e">
        <f t="shared" si="15"/>
        <v>#DIV/0!</v>
      </c>
      <c r="S42" s="76">
        <f>AVERAGE(S9:S39)</f>
        <v>1.848</v>
      </c>
      <c r="T42" s="76"/>
      <c r="U42" s="76" t="e">
        <f t="shared" si="15"/>
        <v>#DIV/0!</v>
      </c>
      <c r="V42" s="76">
        <f>AVERAGE(V9:V39)</f>
        <v>1005.7321428571429</v>
      </c>
      <c r="W42" s="124">
        <f>AVERAGE(W9:W39)</f>
        <v>917.5797329511191</v>
      </c>
      <c r="X42" s="127"/>
      <c r="Y42" s="134"/>
      <c r="Z42" s="130"/>
      <c r="AT42">
        <f t="shared" si="13"/>
        <v>10.147449584345104</v>
      </c>
    </row>
    <row r="43" spans="1:46" ht="12.75">
      <c r="A43" s="72" t="s">
        <v>24</v>
      </c>
      <c r="B43" s="73">
        <f>MAX(B9:B39)</f>
        <v>21.9</v>
      </c>
      <c r="C43" s="74">
        <f aca="true" t="shared" si="16" ref="C43:U43">MAX(C9:C39)</f>
        <v>18</v>
      </c>
      <c r="D43" s="74">
        <f t="shared" si="16"/>
        <v>27.9</v>
      </c>
      <c r="E43" s="74">
        <f t="shared" si="16"/>
        <v>16.1</v>
      </c>
      <c r="F43" s="75">
        <f t="shared" si="16"/>
        <v>21</v>
      </c>
      <c r="G43" s="76">
        <f t="shared" si="16"/>
        <v>96.56948758677653</v>
      </c>
      <c r="H43" s="76">
        <f>MAX(H9:H39)</f>
        <v>16.028268833145273</v>
      </c>
      <c r="I43" s="77">
        <f t="shared" si="16"/>
        <v>15.2</v>
      </c>
      <c r="J43" s="75">
        <f t="shared" si="16"/>
        <v>0</v>
      </c>
      <c r="K43" s="77">
        <f t="shared" si="16"/>
        <v>27.2</v>
      </c>
      <c r="L43" s="74">
        <f t="shared" si="16"/>
        <v>22.5</v>
      </c>
      <c r="M43" s="74">
        <f t="shared" si="16"/>
        <v>18.2</v>
      </c>
      <c r="N43" s="74">
        <f t="shared" si="16"/>
        <v>0</v>
      </c>
      <c r="O43" s="75">
        <f t="shared" si="16"/>
        <v>0</v>
      </c>
      <c r="P43" s="73"/>
      <c r="Q43" s="70">
        <f t="shared" si="16"/>
        <v>37</v>
      </c>
      <c r="R43" s="76">
        <f t="shared" si="16"/>
        <v>0</v>
      </c>
      <c r="S43" s="76">
        <f>MAX(S9:S39)</f>
        <v>13.7</v>
      </c>
      <c r="T43" s="140"/>
      <c r="U43" s="70">
        <f t="shared" si="16"/>
        <v>0</v>
      </c>
      <c r="V43" s="76">
        <f>MAX(V9:V39)</f>
        <v>1014</v>
      </c>
      <c r="W43" s="124">
        <f>MAX(W9:W39)</f>
        <v>1024.1881334790864</v>
      </c>
      <c r="X43" s="127"/>
      <c r="Y43" s="134"/>
      <c r="Z43" s="127"/>
      <c r="AT43">
        <f t="shared" si="13"/>
        <v>10.181746538777551</v>
      </c>
    </row>
    <row r="44" spans="1:46" ht="13.5" thickBot="1">
      <c r="A44" s="81" t="s">
        <v>25</v>
      </c>
      <c r="B44" s="82">
        <f>MIN(B9:B39)</f>
        <v>9.5</v>
      </c>
      <c r="C44" s="83">
        <f aca="true" t="shared" si="17" ref="C44:U44">MIN(C9:C39)</f>
        <v>8.6</v>
      </c>
      <c r="D44" s="83">
        <f t="shared" si="17"/>
        <v>12.6</v>
      </c>
      <c r="E44" s="83">
        <f t="shared" si="17"/>
        <v>4.8</v>
      </c>
      <c r="F44" s="84">
        <f t="shared" si="17"/>
        <v>11.7</v>
      </c>
      <c r="G44" s="85">
        <f t="shared" si="17"/>
        <v>65.0827590822193</v>
      </c>
      <c r="H44" s="85">
        <f>MIN(H9:H39)</f>
        <v>7.167643044236337</v>
      </c>
      <c r="I44" s="86">
        <f t="shared" si="17"/>
        <v>1.1</v>
      </c>
      <c r="J44" s="84">
        <f t="shared" si="17"/>
        <v>0</v>
      </c>
      <c r="K44" s="86">
        <f t="shared" si="17"/>
        <v>10.3</v>
      </c>
      <c r="L44" s="83">
        <f t="shared" si="17"/>
        <v>10.8</v>
      </c>
      <c r="M44" s="83">
        <f t="shared" si="17"/>
        <v>11.9</v>
      </c>
      <c r="N44" s="83">
        <f t="shared" si="17"/>
        <v>0</v>
      </c>
      <c r="O44" s="84">
        <f t="shared" si="17"/>
        <v>0</v>
      </c>
      <c r="P44" s="82"/>
      <c r="Q44" s="120">
        <f t="shared" si="17"/>
        <v>6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997.5</v>
      </c>
      <c r="W44" s="125">
        <f>MIN(W9:W39)</f>
        <v>0</v>
      </c>
      <c r="X44" s="128"/>
      <c r="Y44" s="136"/>
      <c r="Z44" s="128"/>
      <c r="AT44">
        <f t="shared" si="13"/>
        <v>9.968562256323258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9.92410385181042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10.103331073096985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10.222362933078145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1</v>
      </c>
      <c r="F60" t="b">
        <f>S9="tr"</f>
        <v>1</v>
      </c>
    </row>
    <row r="61" spans="2:6" ht="12.75">
      <c r="B61">
        <f>DCOUNTA(S8:S38,1,B59:B60)</f>
        <v>20</v>
      </c>
      <c r="C61">
        <f>DCOUNTA(S8:S38,1,C59:C60)</f>
        <v>16</v>
      </c>
      <c r="D61">
        <f>DCOUNTA(S8:S38,1,D59:D60)</f>
        <v>7</v>
      </c>
      <c r="F61">
        <f>DCOUNTA(S8:S38,1,F59:F60)</f>
        <v>5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15</v>
      </c>
      <c r="C64">
        <f>(C61-F61)</f>
        <v>11</v>
      </c>
      <c r="D64">
        <f>(D61-F61)</f>
        <v>2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P23" sqref="P23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0" t="s">
        <v>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102</v>
      </c>
      <c r="I4" s="60" t="s">
        <v>59</v>
      </c>
      <c r="J4" s="60">
        <v>2004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51" t="s">
        <v>60</v>
      </c>
      <c r="H6" s="152"/>
      <c r="I6" s="152"/>
      <c r="J6" s="152"/>
      <c r="K6" s="152"/>
      <c r="L6" s="152"/>
      <c r="M6" s="152"/>
      <c r="N6" s="153"/>
    </row>
    <row r="7" spans="1:25" ht="12.75">
      <c r="A7" s="27" t="s">
        <v>32</v>
      </c>
      <c r="B7" s="3"/>
      <c r="C7" s="22">
        <f>Data1!$D$42</f>
        <v>20.661290322580637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11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15.830645161290322</v>
      </c>
      <c r="D9" s="5">
        <v>-0.9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27.9</v>
      </c>
      <c r="C10" s="5" t="s">
        <v>35</v>
      </c>
      <c r="D10" s="5">
        <f>Data1!$AA$41</f>
        <v>29</v>
      </c>
      <c r="E10" s="3"/>
      <c r="F10" s="40">
        <v>2</v>
      </c>
      <c r="G10" s="93" t="s">
        <v>106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4.8</v>
      </c>
      <c r="C11" s="5" t="s">
        <v>35</v>
      </c>
      <c r="D11" s="24">
        <f>Data1!$AB$41</f>
        <v>6</v>
      </c>
      <c r="E11" s="3"/>
      <c r="F11" s="40">
        <v>3</v>
      </c>
      <c r="G11" s="93" t="s">
        <v>107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1.1</v>
      </c>
      <c r="C12" s="5" t="s">
        <v>35</v>
      </c>
      <c r="D12" s="24">
        <f>Data1!$AC$41</f>
        <v>13</v>
      </c>
      <c r="E12" s="3"/>
      <c r="F12" s="40">
        <v>4</v>
      </c>
      <c r="G12" s="93" t="s">
        <v>108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3" t="s">
        <v>109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110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114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3" t="s">
        <v>115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40</v>
      </c>
      <c r="B17" s="3" t="s">
        <v>41</v>
      </c>
      <c r="C17" s="21">
        <f>Data1!$S$41</f>
        <v>46.2</v>
      </c>
      <c r="D17" s="5">
        <v>100</v>
      </c>
      <c r="E17" s="3"/>
      <c r="F17" s="40">
        <v>9</v>
      </c>
      <c r="G17" s="93" t="s">
        <v>116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42</v>
      </c>
      <c r="B18" s="3"/>
      <c r="C18" s="5">
        <f>Data1!$B$64</f>
        <v>15</v>
      </c>
      <c r="D18" s="5"/>
      <c r="E18" s="3"/>
      <c r="F18" s="40">
        <v>10</v>
      </c>
      <c r="G18" s="93" t="s">
        <v>118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43</v>
      </c>
      <c r="B19" s="3"/>
      <c r="C19" s="5">
        <f>Data1!$C$64</f>
        <v>11</v>
      </c>
      <c r="D19" s="5"/>
      <c r="E19" s="3"/>
      <c r="F19" s="40">
        <v>11</v>
      </c>
      <c r="G19" s="93" t="s">
        <v>119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70</v>
      </c>
      <c r="B20" s="3"/>
      <c r="C20" s="5">
        <f>Data1!$D$64</f>
        <v>2</v>
      </c>
      <c r="D20" s="5"/>
      <c r="E20" s="3"/>
      <c r="F20" s="40">
        <v>12</v>
      </c>
      <c r="G20" s="93" t="s">
        <v>120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44</v>
      </c>
      <c r="B21" s="3" t="s">
        <v>45</v>
      </c>
      <c r="C21" s="5">
        <f>Data1!$S$43</f>
        <v>13.7</v>
      </c>
      <c r="D21" s="5"/>
      <c r="E21" s="3"/>
      <c r="F21" s="40">
        <v>13</v>
      </c>
      <c r="G21" s="93" t="s">
        <v>121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46</v>
      </c>
      <c r="B22" s="3"/>
      <c r="C22" s="24">
        <f>Data1!$AD$41</f>
        <v>7</v>
      </c>
      <c r="D22" s="5"/>
      <c r="E22" s="3"/>
      <c r="F22" s="40">
        <v>14</v>
      </c>
      <c r="G22" s="93" t="s">
        <v>126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123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93" t="s">
        <v>124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31</v>
      </c>
      <c r="F25" s="40">
        <v>17</v>
      </c>
      <c r="G25" s="93" t="s">
        <v>125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93" t="s">
        <v>127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128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129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3" t="s">
        <v>131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98</v>
      </c>
      <c r="B30" s="3"/>
      <c r="C30" s="5">
        <f>Data1!$Q$43</f>
        <v>37</v>
      </c>
      <c r="D30" s="5"/>
      <c r="E30" s="5"/>
      <c r="F30" s="40">
        <v>22</v>
      </c>
      <c r="G30" s="93" t="s">
        <v>132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93" t="s">
        <v>135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136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93" t="s">
        <v>137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93" t="s">
        <v>138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93" t="s">
        <v>139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93" t="s">
        <v>140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93" t="s">
        <v>141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93" t="s">
        <v>142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26</v>
      </c>
      <c r="B39" s="3"/>
      <c r="C39" s="5">
        <f>Data1!$AM$9</f>
        <v>0</v>
      </c>
      <c r="D39" s="5"/>
      <c r="E39" s="3"/>
      <c r="F39" s="40">
        <v>31</v>
      </c>
      <c r="G39" s="95" t="s">
        <v>143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28</v>
      </c>
      <c r="B40" s="3"/>
      <c r="C40" s="5">
        <f>Data1!$AN$9</f>
        <v>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 t="s">
        <v>133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 t="s">
        <v>134</v>
      </c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 t="s">
        <v>144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 t="s">
        <v>145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2009-08-13T08:11:01Z</dcterms:modified>
  <cp:category/>
  <cp:version/>
  <cp:contentType/>
  <cp:contentStatus/>
</cp:coreProperties>
</file>