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<sst xmlns="http://schemas.openxmlformats.org/spreadsheetml/2006/main" count="195" uniqueCount="151">
  <si>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</si>
  <si>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</si>
  <si>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</si>
  <si>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</si>
  <si>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</si>
  <si>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</si>
  <si>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</si>
  <si>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</si>
  <si>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</si>
  <si>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</si>
  <si>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</si>
  <si>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</si>
  <si>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</si>
  <si>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</si>
  <si>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</si>
  <si>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</si>
  <si>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</si>
  <si>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</si>
  <si>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</si>
  <si>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</si>
  <si>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</si>
  <si>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</si>
  <si>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</si>
  <si>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</si>
  <si>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</si>
  <si>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</si>
  <si>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</si>
  <si>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</si>
  <si>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</si>
  <si>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</si>
  <si>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</si>
  <si>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</si>
  <si>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</si>
  <si>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</si>
  <si>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</si>
  <si>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</si>
  <si>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</si>
  <si>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</si>
  <si>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</si>
  <si>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</si>
  <si>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</si>
  <si>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</si>
  <si>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</si>
  <si>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</si>
  <si>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</si>
  <si>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</si>
  <si>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</si>
  <si>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</si>
  <si>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</si>
  <si>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</si>
  <si>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</si>
  <si>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</si>
  <si>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</si>
  <si>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</si>
  <si>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</si>
  <si>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</si>
  <si>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</si>
  <si>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</si>
  <si>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</si>
  <si>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</si>
  <si>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</si>
  <si>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</si>
  <si>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</si>
  <si>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</si>
  <si>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</si>
  <si>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</si>
  <si>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</si>
  <si>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</si>
  <si>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</si>
  <si>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</si>
  <si>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</si>
  <si>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</si>
  <si>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</si>
  <si>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</si>
  <si>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</si>
  <si>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</si>
  <si>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</si>
  <si>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</si>
  <si>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</si>
  <si>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</si>
  <si>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</si>
  <si>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</si>
  <si>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</si>
  <si>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</si>
  <si>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</si>
  <si>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</si>
  <si>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</si>
  <si>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</si>
  <si>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</si>
  <si>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</si>
  <si>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</si>
  <si>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</si>
  <si>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</si>
  <si>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</si>
  <si>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</si>
  <si>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</si>
  <si>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</si>
  <si>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</si>
  <si>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</si>
  <si>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</si>
  <si>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July</t>
  </si>
  <si>
    <t>SE</t>
  </si>
  <si>
    <t>Long spells of hazy sunshine, and soon becoming hot. Winds mostly light.</t>
  </si>
  <si>
    <t>E</t>
  </si>
  <si>
    <t xml:space="preserve">Very hot with sunny spells. More cloud later with some thunder*. </t>
  </si>
  <si>
    <t>Another very hot day with lots of strong sunshine throughout. Mostly light winds.</t>
  </si>
  <si>
    <t>Hot again after a cloudier start. Becoming sunny by mid-morning, but cloudier evening.</t>
  </si>
  <si>
    <t>A clear, sunny start. Soon very warm but very humid too with more cloud.</t>
  </si>
  <si>
    <t>W</t>
  </si>
  <si>
    <t>SW</t>
  </si>
  <si>
    <t>tr</t>
  </si>
  <si>
    <t>A cooler, fresher day. Some brightness throughout, after brief spell of early rain.</t>
  </si>
  <si>
    <t>Bright morning, with cloud increasing. Light rain for a time overnight and first thing.</t>
  </si>
  <si>
    <t>Cloudy start, but some bright spells during later. Becoming very gusty by afternoon.</t>
  </si>
  <si>
    <t>Rather a cloudy, muggy start. Some bright spells and then some heavy showers later.*</t>
  </si>
  <si>
    <t>Rather cloudy and breezy, but quite humid. Brighter later and feeling warm by pm.</t>
  </si>
  <si>
    <t>Much fresher and very sunny, with similar temperatures. A clear, cool evening.</t>
  </si>
  <si>
    <t>A cool start, but soon becoming very warm in long sunnsy spells. A refreshing breeze.</t>
  </si>
  <si>
    <t>A warmer start, but once early cloud cleared, a sunny day again. The breeze continued.</t>
  </si>
  <si>
    <t>A cool start then warming up quickly with long sunny spells. Rather breezy.</t>
  </si>
  <si>
    <t>Dry, sunny and becoming hot once again with mostly light breezes.</t>
  </si>
  <si>
    <t>Another day of strong sunshine and light winds. Becoming hot by afternoon.</t>
  </si>
  <si>
    <t>Long spells of strong sunshine and becoming very hot, with little if any breeze.</t>
  </si>
  <si>
    <t>Long, clear spells giving strong sunshine and soaring temperatures. Light winds again.</t>
  </si>
  <si>
    <t>Very humid with more cloud and a few spots of rain at first. Sunny ints - still very warm.</t>
  </si>
  <si>
    <t>S</t>
  </si>
  <si>
    <t>A rather cloudy, humid start to the day but brightening up and still hot. Storms by morning.*</t>
  </si>
  <si>
    <t>21-22nd: A humid, warm night with thunder from 0720-0800BST. 4.2mm in 25 mins.</t>
  </si>
  <si>
    <t>A cloudy start, but turning brighter. Becoming very warm but less humid.</t>
  </si>
  <si>
    <t>22nd: Thundery rain by mid-afternoon, clearing by early evening. Steamy and humid.</t>
  </si>
  <si>
    <t>A cool start first thing, but clear, sunny and becoming hot by afternoon.</t>
  </si>
  <si>
    <t>A very hot day with long sunny spells, but a refreshingly brisk breeze.</t>
  </si>
  <si>
    <t>Hazy sunshine, humid and hot. Lightening to the south late in the evening and into night.</t>
  </si>
  <si>
    <t>Very warm/hot with hazy sunshine. Cloudier with a spell of rain from mid-afternoon.</t>
  </si>
  <si>
    <t>A clear day with lower humidity, but still turning out hot with long sunny spells.</t>
  </si>
  <si>
    <t>Still hot, but breezy. Cloud increasing with spots of rain mid-pm. Futher rain overnight.</t>
  </si>
  <si>
    <t>Fresher with sunny intervals and a few very light showers pm. Still very warm in the sun.</t>
  </si>
  <si>
    <t>Days of gale gusts</t>
  </si>
  <si>
    <t>A cool breeze with blustery showers. Some brief warm sunny intervals in afternoon.</t>
  </si>
  <si>
    <t>NOTES:</t>
  </si>
  <si>
    <t xml:space="preserve">Mean temp 20.3C, mean max 27.0C, mean min 13.6C, highest max 34.3C and lowest max 21.1C all records for July! </t>
  </si>
  <si>
    <t>*2nd:Thunder and lightening observed to the SW on and off from 2100-2200 BST.</t>
  </si>
  <si>
    <t>*6th: thunder heard briefly to the south at 2100 BST.</t>
  </si>
  <si>
    <t>A storm first thing*, then cloudy with bright intervals. Thundery rain by mid-afternoon.*</t>
  </si>
  <si>
    <t>Wettest 24hrs 13.6mm lowest in July since 2002 (10.2mm); 10 rain days lowest in July since 2001 (8); maximum wind gust 41mph highest</t>
  </si>
  <si>
    <t>in July on record.</t>
  </si>
  <si>
    <t>9th</t>
  </si>
  <si>
    <t>Anomaly/date</t>
  </si>
  <si>
    <r>
      <t xml:space="preserve">Sunny again with exceptional heat. </t>
    </r>
    <r>
      <rPr>
        <b/>
        <sz val="10"/>
        <rFont val="Arial"/>
        <family val="2"/>
      </rPr>
      <t>The hottest July day on record!</t>
    </r>
    <r>
      <rPr>
        <sz val="10"/>
        <rFont val="Arial"/>
        <family val="0"/>
      </rPr>
      <t xml:space="preserve"> More breezy later.</t>
    </r>
  </si>
  <si>
    <t>% of average</t>
  </si>
  <si>
    <t>Lowest min 7.5C lowest in July since 2004 (4.8C); grass min 3.7C lowest in July also since 2004 (1.1C); rainfall: driest July since 2000 (35.3mm);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</si>
</sst>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2" xfId="0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Maximum &amp; minimum temperatures - July.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29.8</c:v>
                </c:pt>
                <c:pt idx="1">
                  <c:v>31.7</c:v>
                </c:pt>
                <c:pt idx="2">
                  <c:v>30.2</c:v>
                </c:pt>
                <c:pt idx="3">
                  <c:v>29.4</c:v>
                </c:pt>
                <c:pt idx="4">
                  <c:v>24.8</c:v>
                </c:pt>
                <c:pt idx="5">
                  <c:v>24.5</c:v>
                </c:pt>
                <c:pt idx="6">
                  <c:v>21.2</c:v>
                </c:pt>
                <c:pt idx="7">
                  <c:v>21.1</c:v>
                </c:pt>
                <c:pt idx="8">
                  <c:v>22.2</c:v>
                </c:pt>
                <c:pt idx="9">
                  <c:v>22</c:v>
                </c:pt>
                <c:pt idx="10">
                  <c:v>23</c:v>
                </c:pt>
                <c:pt idx="11">
                  <c:v>24.9</c:v>
                </c:pt>
                <c:pt idx="12">
                  <c:v>24.1</c:v>
                </c:pt>
                <c:pt idx="13">
                  <c:v>23.6</c:v>
                </c:pt>
                <c:pt idx="14">
                  <c:v>25</c:v>
                </c:pt>
                <c:pt idx="15">
                  <c:v>29.2</c:v>
                </c:pt>
                <c:pt idx="16">
                  <c:v>31.9</c:v>
                </c:pt>
                <c:pt idx="17">
                  <c:v>32.7</c:v>
                </c:pt>
                <c:pt idx="18">
                  <c:v>34.3</c:v>
                </c:pt>
                <c:pt idx="19">
                  <c:v>31.1</c:v>
                </c:pt>
                <c:pt idx="20">
                  <c:v>29.3</c:v>
                </c:pt>
                <c:pt idx="21">
                  <c:v>26</c:v>
                </c:pt>
                <c:pt idx="22">
                  <c:v>25.7</c:v>
                </c:pt>
                <c:pt idx="23">
                  <c:v>29.1</c:v>
                </c:pt>
                <c:pt idx="24">
                  <c:v>31.8</c:v>
                </c:pt>
                <c:pt idx="25">
                  <c:v>29.7</c:v>
                </c:pt>
                <c:pt idx="26">
                  <c:v>28.1</c:v>
                </c:pt>
                <c:pt idx="27">
                  <c:v>28.2</c:v>
                </c:pt>
                <c:pt idx="28">
                  <c:v>27</c:v>
                </c:pt>
                <c:pt idx="29">
                  <c:v>24.3</c:v>
                </c:pt>
                <c:pt idx="30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11.8</c:v>
                </c:pt>
                <c:pt idx="1">
                  <c:v>13.8</c:v>
                </c:pt>
                <c:pt idx="2">
                  <c:v>15.9</c:v>
                </c:pt>
                <c:pt idx="3">
                  <c:v>14.3</c:v>
                </c:pt>
                <c:pt idx="4">
                  <c:v>15.1</c:v>
                </c:pt>
                <c:pt idx="5">
                  <c:v>17.5</c:v>
                </c:pt>
                <c:pt idx="6">
                  <c:v>15.1</c:v>
                </c:pt>
                <c:pt idx="7">
                  <c:v>11.1</c:v>
                </c:pt>
                <c:pt idx="8">
                  <c:v>14.5</c:v>
                </c:pt>
                <c:pt idx="9">
                  <c:v>11.1</c:v>
                </c:pt>
                <c:pt idx="10">
                  <c:v>12.7</c:v>
                </c:pt>
                <c:pt idx="11">
                  <c:v>7.5</c:v>
                </c:pt>
                <c:pt idx="12">
                  <c:v>15.2</c:v>
                </c:pt>
                <c:pt idx="13">
                  <c:v>8.9</c:v>
                </c:pt>
                <c:pt idx="14">
                  <c:v>9</c:v>
                </c:pt>
                <c:pt idx="15">
                  <c:v>10.8</c:v>
                </c:pt>
                <c:pt idx="16">
                  <c:v>11</c:v>
                </c:pt>
                <c:pt idx="17">
                  <c:v>12.2</c:v>
                </c:pt>
                <c:pt idx="18">
                  <c:v>14.7</c:v>
                </c:pt>
                <c:pt idx="19">
                  <c:v>17.9</c:v>
                </c:pt>
                <c:pt idx="20">
                  <c:v>16.1</c:v>
                </c:pt>
                <c:pt idx="21">
                  <c:v>17.1</c:v>
                </c:pt>
                <c:pt idx="22">
                  <c:v>14.1</c:v>
                </c:pt>
                <c:pt idx="23">
                  <c:v>10</c:v>
                </c:pt>
                <c:pt idx="24">
                  <c:v>14.9</c:v>
                </c:pt>
                <c:pt idx="25">
                  <c:v>19.2</c:v>
                </c:pt>
                <c:pt idx="26">
                  <c:v>16.5</c:v>
                </c:pt>
                <c:pt idx="27">
                  <c:v>13.6</c:v>
                </c:pt>
                <c:pt idx="28">
                  <c:v>13.9</c:v>
                </c:pt>
                <c:pt idx="29">
                  <c:v>13.1</c:v>
                </c:pt>
                <c:pt idx="30">
                  <c:v>14.1</c:v>
                </c:pt>
              </c:numCache>
            </c:numRef>
          </c:val>
          <c:smooth val="0"/>
        </c:ser>
        <c:marker val="1"/>
        <c:axId val="24909947"/>
        <c:axId val="22862932"/>
      </c:lineChart>
      <c:catAx>
        <c:axId val="2490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2932"/>
        <c:crosses val="autoZero"/>
        <c:auto val="1"/>
        <c:lblOffset val="100"/>
        <c:noMultiLvlLbl val="0"/>
      </c:catAx>
      <c:valAx>
        <c:axId val="2286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909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1.3</c:v>
                </c:pt>
                <c:pt idx="5">
                  <c:v>12.3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4.2</c:v>
                </c:pt>
                <c:pt idx="21">
                  <c:v>13.6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</c:v>
                </c:pt>
                <c:pt idx="26">
                  <c:v>2.3</c:v>
                </c:pt>
                <c:pt idx="27">
                  <c:v>0</c:v>
                </c:pt>
                <c:pt idx="28">
                  <c:v>3.1</c:v>
                </c:pt>
                <c:pt idx="29">
                  <c:v>0.1</c:v>
                </c:pt>
                <c:pt idx="30">
                  <c:v>3.8</c:v>
                </c:pt>
              </c:numCache>
            </c:numRef>
          </c:val>
        </c:ser>
        <c:axId val="4439797"/>
        <c:axId val="39958174"/>
      </c:barChart>
      <c:cat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8174"/>
        <c:crosses val="autoZero"/>
        <c:auto val="1"/>
        <c:lblOffset val="100"/>
        <c:noMultiLvlLbl val="0"/>
      </c:catAx>
      <c:valAx>
        <c:axId val="399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439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4079247"/>
        <c:axId val="15386632"/>
      </c:barChart>
      <c:cat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86632"/>
        <c:crosses val="autoZero"/>
        <c:auto val="1"/>
        <c:lblOffset val="100"/>
        <c:noMultiLvlLbl val="0"/>
      </c:catAx>
      <c:valAx>
        <c:axId val="1538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4079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8.3</c:v>
                </c:pt>
                <c:pt idx="1">
                  <c:v>10.1</c:v>
                </c:pt>
                <c:pt idx="2">
                  <c:v>12.2</c:v>
                </c:pt>
                <c:pt idx="3">
                  <c:v>11.9</c:v>
                </c:pt>
                <c:pt idx="4">
                  <c:v>12.2</c:v>
                </c:pt>
                <c:pt idx="5">
                  <c:v>14</c:v>
                </c:pt>
                <c:pt idx="6">
                  <c:v>12.1</c:v>
                </c:pt>
                <c:pt idx="7">
                  <c:v>7.3</c:v>
                </c:pt>
                <c:pt idx="8">
                  <c:v>11.5</c:v>
                </c:pt>
                <c:pt idx="9">
                  <c:v>6.6</c:v>
                </c:pt>
                <c:pt idx="10">
                  <c:v>7.5</c:v>
                </c:pt>
                <c:pt idx="11">
                  <c:v>3.7</c:v>
                </c:pt>
                <c:pt idx="12">
                  <c:v>11.2</c:v>
                </c:pt>
                <c:pt idx="13">
                  <c:v>4.6</c:v>
                </c:pt>
                <c:pt idx="14">
                  <c:v>3.9</c:v>
                </c:pt>
                <c:pt idx="15">
                  <c:v>7</c:v>
                </c:pt>
                <c:pt idx="16">
                  <c:v>7.1</c:v>
                </c:pt>
                <c:pt idx="17">
                  <c:v>8.6</c:v>
                </c:pt>
                <c:pt idx="18">
                  <c:v>9.3</c:v>
                </c:pt>
                <c:pt idx="19">
                  <c:v>15.4</c:v>
                </c:pt>
                <c:pt idx="20">
                  <c:v>10.7</c:v>
                </c:pt>
                <c:pt idx="21">
                  <c:v>12.3</c:v>
                </c:pt>
                <c:pt idx="22">
                  <c:v>9.4</c:v>
                </c:pt>
                <c:pt idx="23">
                  <c:v>5.4</c:v>
                </c:pt>
                <c:pt idx="24">
                  <c:v>9.6</c:v>
                </c:pt>
                <c:pt idx="25">
                  <c:v>14.2</c:v>
                </c:pt>
                <c:pt idx="26">
                  <c:v>11.3</c:v>
                </c:pt>
                <c:pt idx="27">
                  <c:v>9.6</c:v>
                </c:pt>
                <c:pt idx="28">
                  <c:v>8.4</c:v>
                </c:pt>
                <c:pt idx="29">
                  <c:v>9.1</c:v>
                </c:pt>
                <c:pt idx="30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261961"/>
        <c:axId val="38357650"/>
      </c:lineChart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7650"/>
        <c:crosses val="autoZero"/>
        <c:auto val="1"/>
        <c:lblOffset val="100"/>
        <c:noMultiLvlLbl val="0"/>
      </c:catAx>
      <c:valAx>
        <c:axId val="3835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61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10cm and 20cm soil - July.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22.3</c:v>
                </c:pt>
                <c:pt idx="1">
                  <c:v>21.5</c:v>
                </c:pt>
                <c:pt idx="2">
                  <c:v>21.2</c:v>
                </c:pt>
                <c:pt idx="3">
                  <c:v>16.9</c:v>
                </c:pt>
                <c:pt idx="4">
                  <c:v>17.8</c:v>
                </c:pt>
                <c:pt idx="5">
                  <c:v>18</c:v>
                </c:pt>
                <c:pt idx="6">
                  <c:v>17.3</c:v>
                </c:pt>
                <c:pt idx="7">
                  <c:v>17</c:v>
                </c:pt>
                <c:pt idx="8">
                  <c:v>16.8</c:v>
                </c:pt>
                <c:pt idx="9">
                  <c:v>17.9</c:v>
                </c:pt>
                <c:pt idx="10">
                  <c:v>15.6</c:v>
                </c:pt>
                <c:pt idx="11">
                  <c:v>14.2</c:v>
                </c:pt>
                <c:pt idx="12">
                  <c:v>17.1</c:v>
                </c:pt>
                <c:pt idx="13">
                  <c:v>14.6</c:v>
                </c:pt>
                <c:pt idx="14">
                  <c:v>16.6</c:v>
                </c:pt>
                <c:pt idx="15">
                  <c:v>18.6</c:v>
                </c:pt>
                <c:pt idx="16">
                  <c:v>16</c:v>
                </c:pt>
                <c:pt idx="17">
                  <c:v>16.9</c:v>
                </c:pt>
                <c:pt idx="18">
                  <c:v>17.1</c:v>
                </c:pt>
                <c:pt idx="19">
                  <c:v>18.8</c:v>
                </c:pt>
                <c:pt idx="20">
                  <c:v>19</c:v>
                </c:pt>
                <c:pt idx="21">
                  <c:v>20.7</c:v>
                </c:pt>
                <c:pt idx="22">
                  <c:v>20.2</c:v>
                </c:pt>
                <c:pt idx="23">
                  <c:v>22.9</c:v>
                </c:pt>
                <c:pt idx="24">
                  <c:v>22.5</c:v>
                </c:pt>
                <c:pt idx="25">
                  <c:v>24.1</c:v>
                </c:pt>
                <c:pt idx="26">
                  <c:v>21.2</c:v>
                </c:pt>
                <c:pt idx="27">
                  <c:v>20.5</c:v>
                </c:pt>
                <c:pt idx="28">
                  <c:v>21.1</c:v>
                </c:pt>
                <c:pt idx="29">
                  <c:v>19.9</c:v>
                </c:pt>
                <c:pt idx="3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18.7</c:v>
                </c:pt>
                <c:pt idx="1">
                  <c:v>18.8</c:v>
                </c:pt>
                <c:pt idx="2">
                  <c:v>19.1</c:v>
                </c:pt>
                <c:pt idx="3">
                  <c:v>17.5</c:v>
                </c:pt>
                <c:pt idx="4">
                  <c:v>18.1</c:v>
                </c:pt>
                <c:pt idx="5">
                  <c:v>18.4</c:v>
                </c:pt>
                <c:pt idx="6">
                  <c:v>17.7</c:v>
                </c:pt>
                <c:pt idx="7">
                  <c:v>17.6</c:v>
                </c:pt>
                <c:pt idx="8">
                  <c:v>17.5</c:v>
                </c:pt>
                <c:pt idx="9">
                  <c:v>16.2</c:v>
                </c:pt>
                <c:pt idx="10">
                  <c:v>16.1</c:v>
                </c:pt>
                <c:pt idx="11">
                  <c:v>14.5</c:v>
                </c:pt>
                <c:pt idx="12">
                  <c:v>16.8</c:v>
                </c:pt>
                <c:pt idx="13">
                  <c:v>14.9</c:v>
                </c:pt>
                <c:pt idx="14">
                  <c:v>17</c:v>
                </c:pt>
                <c:pt idx="15">
                  <c:v>18.8</c:v>
                </c:pt>
                <c:pt idx="16">
                  <c:v>15.9</c:v>
                </c:pt>
                <c:pt idx="17">
                  <c:v>16.8</c:v>
                </c:pt>
                <c:pt idx="18">
                  <c:v>17.5</c:v>
                </c:pt>
                <c:pt idx="19">
                  <c:v>19.1</c:v>
                </c:pt>
                <c:pt idx="20">
                  <c:v>18</c:v>
                </c:pt>
                <c:pt idx="21">
                  <c:v>19.5</c:v>
                </c:pt>
                <c:pt idx="22">
                  <c:v>19.1</c:v>
                </c:pt>
                <c:pt idx="23">
                  <c:v>18.8</c:v>
                </c:pt>
                <c:pt idx="24">
                  <c:v>19.3</c:v>
                </c:pt>
                <c:pt idx="25">
                  <c:v>21</c:v>
                </c:pt>
                <c:pt idx="26">
                  <c:v>20</c:v>
                </c:pt>
                <c:pt idx="27">
                  <c:v>18.8</c:v>
                </c:pt>
                <c:pt idx="28">
                  <c:v>18.8</c:v>
                </c:pt>
                <c:pt idx="29">
                  <c:v>18.5</c:v>
                </c:pt>
                <c:pt idx="30">
                  <c:v>18.1</c:v>
                </c:pt>
              </c:numCache>
            </c:numRef>
          </c:val>
          <c:smooth val="0"/>
        </c:ser>
        <c:marker val="1"/>
        <c:axId val="9674531"/>
        <c:axId val="19961916"/>
      </c:lineChart>
      <c:cat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67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17.5</c:v>
                </c:pt>
                <c:pt idx="1">
                  <c:v>17.9</c:v>
                </c:pt>
                <c:pt idx="2">
                  <c:v>18.3</c:v>
                </c:pt>
                <c:pt idx="3">
                  <c:v>18.2</c:v>
                </c:pt>
                <c:pt idx="4">
                  <c:v>18.5</c:v>
                </c:pt>
                <c:pt idx="5">
                  <c:v>18.3</c:v>
                </c:pt>
                <c:pt idx="6">
                  <c:v>18.1</c:v>
                </c:pt>
                <c:pt idx="7">
                  <c:v>17.5</c:v>
                </c:pt>
                <c:pt idx="8">
                  <c:v>17.2</c:v>
                </c:pt>
                <c:pt idx="9">
                  <c:v>16.3</c:v>
                </c:pt>
                <c:pt idx="10">
                  <c:v>16.8</c:v>
                </c:pt>
                <c:pt idx="11">
                  <c:v>16.1</c:v>
                </c:pt>
                <c:pt idx="12">
                  <c:v>17.1</c:v>
                </c:pt>
                <c:pt idx="13">
                  <c:v>16.5</c:v>
                </c:pt>
                <c:pt idx="14">
                  <c:v>17.5</c:v>
                </c:pt>
                <c:pt idx="15">
                  <c:v>18.2</c:v>
                </c:pt>
                <c:pt idx="16">
                  <c:v>16.8</c:v>
                </c:pt>
                <c:pt idx="17">
                  <c:v>17.7</c:v>
                </c:pt>
                <c:pt idx="18">
                  <c:v>18.2</c:v>
                </c:pt>
                <c:pt idx="19">
                  <c:v>19.1</c:v>
                </c:pt>
                <c:pt idx="20">
                  <c:v>19.4</c:v>
                </c:pt>
                <c:pt idx="21">
                  <c:v>19.1</c:v>
                </c:pt>
                <c:pt idx="22">
                  <c:v>18.7</c:v>
                </c:pt>
                <c:pt idx="23">
                  <c:v>18.1</c:v>
                </c:pt>
                <c:pt idx="24">
                  <c:v>18.7</c:v>
                </c:pt>
                <c:pt idx="25">
                  <c:v>19.7</c:v>
                </c:pt>
                <c:pt idx="26">
                  <c:v>19.6</c:v>
                </c:pt>
                <c:pt idx="27">
                  <c:v>18.9</c:v>
                </c:pt>
                <c:pt idx="28">
                  <c:v>18.7</c:v>
                </c:pt>
                <c:pt idx="29">
                  <c:v>18.7</c:v>
                </c:pt>
                <c:pt idx="30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15.3</c:v>
                </c:pt>
                <c:pt idx="1">
                  <c:v>15.7</c:v>
                </c:pt>
                <c:pt idx="2">
                  <c:v>15.9</c:v>
                </c:pt>
                <c:pt idx="3">
                  <c:v>16.1</c:v>
                </c:pt>
                <c:pt idx="4">
                  <c:v>16.2</c:v>
                </c:pt>
                <c:pt idx="5">
                  <c:v>16.4</c:v>
                </c:pt>
                <c:pt idx="6">
                  <c:v>16.5</c:v>
                </c:pt>
                <c:pt idx="7">
                  <c:v>16.3</c:v>
                </c:pt>
                <c:pt idx="8">
                  <c:v>16.2</c:v>
                </c:pt>
                <c:pt idx="9">
                  <c:v>16.2</c:v>
                </c:pt>
                <c:pt idx="10">
                  <c:v>16.1</c:v>
                </c:pt>
                <c:pt idx="11">
                  <c:v>16.2</c:v>
                </c:pt>
                <c:pt idx="12">
                  <c:v>16.1</c:v>
                </c:pt>
                <c:pt idx="13">
                  <c:v>16.2</c:v>
                </c:pt>
                <c:pt idx="14">
                  <c:v>16.2</c:v>
                </c:pt>
                <c:pt idx="15">
                  <c:v>16.1</c:v>
                </c:pt>
                <c:pt idx="16">
                  <c:v>16.2</c:v>
                </c:pt>
                <c:pt idx="17">
                  <c:v>16.3</c:v>
                </c:pt>
                <c:pt idx="18">
                  <c:v>16.6</c:v>
                </c:pt>
                <c:pt idx="19">
                  <c:v>16.8</c:v>
                </c:pt>
                <c:pt idx="20">
                  <c:v>17.2</c:v>
                </c:pt>
                <c:pt idx="21">
                  <c:v>17.2</c:v>
                </c:pt>
                <c:pt idx="22">
                  <c:v>17.4</c:v>
                </c:pt>
                <c:pt idx="23">
                  <c:v>17.4</c:v>
                </c:pt>
                <c:pt idx="24">
                  <c:v>17.4</c:v>
                </c:pt>
                <c:pt idx="25">
                  <c:v>17.5</c:v>
                </c:pt>
                <c:pt idx="26">
                  <c:v>17.7</c:v>
                </c:pt>
                <c:pt idx="27">
                  <c:v>17.9</c:v>
                </c:pt>
                <c:pt idx="28">
                  <c:v>17.9</c:v>
                </c:pt>
                <c:pt idx="29">
                  <c:v>17.9</c:v>
                </c:pt>
                <c:pt idx="30">
                  <c:v>17.8</c:v>
                </c:pt>
              </c:numCache>
            </c:numRef>
          </c:val>
          <c:smooth val="0"/>
        </c:ser>
        <c:marker val="1"/>
        <c:axId val="45439517"/>
        <c:axId val="6302470"/>
      </c:lineChart>
      <c:cat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2470"/>
        <c:crosses val="autoZero"/>
        <c:auto val="1"/>
        <c:lblOffset val="100"/>
        <c:noMultiLvlLbl val="0"/>
      </c:catAx>
      <c:valAx>
        <c:axId val="630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439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MSL Pressure - July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1024.7579749445727</c:v>
                </c:pt>
                <c:pt idx="1">
                  <c:v>1020.8839302724597</c:v>
                </c:pt>
                <c:pt idx="2">
                  <c:v>1018.9313231023241</c:v>
                </c:pt>
                <c:pt idx="3">
                  <c:v>1018.162574113577</c:v>
                </c:pt>
                <c:pt idx="4">
                  <c:v>1013.9191640290868</c:v>
                </c:pt>
                <c:pt idx="5">
                  <c:v>1014.1503379728385</c:v>
                </c:pt>
                <c:pt idx="6">
                  <c:v>1015.6167586654597</c:v>
                </c:pt>
                <c:pt idx="7">
                  <c:v>1016.1112589892706</c:v>
                </c:pt>
                <c:pt idx="8">
                  <c:v>1004.8474692874753</c:v>
                </c:pt>
                <c:pt idx="9">
                  <c:v>1020.7223900013814</c:v>
                </c:pt>
                <c:pt idx="10">
                  <c:v>1022.418436533552</c:v>
                </c:pt>
                <c:pt idx="11">
                  <c:v>1026.0996896334868</c:v>
                </c:pt>
                <c:pt idx="12">
                  <c:v>1026.72649332247</c:v>
                </c:pt>
                <c:pt idx="13">
                  <c:v>1034.729797506617</c:v>
                </c:pt>
                <c:pt idx="14">
                  <c:v>1036.0392505958805</c:v>
                </c:pt>
                <c:pt idx="15">
                  <c:v>1032.371787856343</c:v>
                </c:pt>
                <c:pt idx="16">
                  <c:v>1027.0100650099737</c:v>
                </c:pt>
                <c:pt idx="17">
                  <c:v>1024.0141828608364</c:v>
                </c:pt>
                <c:pt idx="18">
                  <c:v>1019.2982835787172</c:v>
                </c:pt>
                <c:pt idx="19">
                  <c:v>1015.1673008018884</c:v>
                </c:pt>
                <c:pt idx="20">
                  <c:v>1020.0469376597403</c:v>
                </c:pt>
                <c:pt idx="21">
                  <c:v>1016.2827219921951</c:v>
                </c:pt>
                <c:pt idx="22">
                  <c:v>1018.3611054061203</c:v>
                </c:pt>
                <c:pt idx="23">
                  <c:v>1022.593908844786</c:v>
                </c:pt>
                <c:pt idx="24">
                  <c:v>1019.0662788119082</c:v>
                </c:pt>
                <c:pt idx="25">
                  <c:v>1017.5615936790376</c:v>
                </c:pt>
                <c:pt idx="26">
                  <c:v>1016.7502188550262</c:v>
                </c:pt>
                <c:pt idx="27">
                  <c:v>1014.9168333842418</c:v>
                </c:pt>
                <c:pt idx="28">
                  <c:v>1007.8632483286813</c:v>
                </c:pt>
                <c:pt idx="29">
                  <c:v>1009.305748841097</c:v>
                </c:pt>
                <c:pt idx="30">
                  <c:v>1008.9511772861968</c:v>
                </c:pt>
              </c:numCache>
            </c:numRef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38032"/>
        <c:crosses val="autoZero"/>
        <c:auto val="1"/>
        <c:lblOffset val="100"/>
        <c:noMultiLvlLbl val="0"/>
      </c:catAx>
      <c:valAx>
        <c:axId val="4073803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72223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14.934379855920819</c:v>
                </c:pt>
                <c:pt idx="1">
                  <c:v>16.630745193839264</c:v>
                </c:pt>
                <c:pt idx="2">
                  <c:v>19.43503765844097</c:v>
                </c:pt>
                <c:pt idx="3">
                  <c:v>15.718574861434933</c:v>
                </c:pt>
                <c:pt idx="4">
                  <c:v>17.91535638043483</c:v>
                </c:pt>
                <c:pt idx="5">
                  <c:v>16.26934637325037</c:v>
                </c:pt>
                <c:pt idx="6">
                  <c:v>13.79478932809224</c:v>
                </c:pt>
                <c:pt idx="7">
                  <c:v>10.569692667009425</c:v>
                </c:pt>
                <c:pt idx="8">
                  <c:v>14.63215144194876</c:v>
                </c:pt>
                <c:pt idx="9">
                  <c:v>13.902190825781073</c:v>
                </c:pt>
                <c:pt idx="10">
                  <c:v>12.84598484448884</c:v>
                </c:pt>
                <c:pt idx="11">
                  <c:v>14.672240540386534</c:v>
                </c:pt>
                <c:pt idx="12">
                  <c:v>10.505403913438746</c:v>
                </c:pt>
                <c:pt idx="13">
                  <c:v>13.578195911296017</c:v>
                </c:pt>
                <c:pt idx="14">
                  <c:v>13.882580552885086</c:v>
                </c:pt>
                <c:pt idx="15">
                  <c:v>16.856031853058806</c:v>
                </c:pt>
                <c:pt idx="16">
                  <c:v>12.801234182502588</c:v>
                </c:pt>
                <c:pt idx="17">
                  <c:v>12.637595141553163</c:v>
                </c:pt>
                <c:pt idx="18">
                  <c:v>17.40623842631778</c:v>
                </c:pt>
                <c:pt idx="19">
                  <c:v>16.574562917162197</c:v>
                </c:pt>
                <c:pt idx="20">
                  <c:v>16.09036372576784</c:v>
                </c:pt>
                <c:pt idx="21">
                  <c:v>18.147939707220704</c:v>
                </c:pt>
                <c:pt idx="22">
                  <c:v>14.743028263812985</c:v>
                </c:pt>
                <c:pt idx="23">
                  <c:v>12.83452639944802</c:v>
                </c:pt>
                <c:pt idx="24">
                  <c:v>16.453381320860316</c:v>
                </c:pt>
                <c:pt idx="25">
                  <c:v>18.61339028156546</c:v>
                </c:pt>
                <c:pt idx="26">
                  <c:v>17.115376761746457</c:v>
                </c:pt>
                <c:pt idx="27">
                  <c:v>14.890533380871291</c:v>
                </c:pt>
                <c:pt idx="28">
                  <c:v>15.493196835829691</c:v>
                </c:pt>
                <c:pt idx="29">
                  <c:v>12.864243333746773</c:v>
                </c:pt>
                <c:pt idx="30">
                  <c:v>13.214535497863478</c:v>
                </c:pt>
              </c:numCache>
            </c:numRef>
          </c:val>
          <c:smooth val="0"/>
        </c:ser>
        <c:marker val="1"/>
        <c:axId val="31097969"/>
        <c:axId val="11446266"/>
      </c:lineChart>
      <c:catAx>
        <c:axId val="3109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097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0.02875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e9a2e62-bf24-456c-8613-0e08c5541f36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5348e8-7c8d-4fa5-aaa6-148a7debcb64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0.81175</cdr:x>
      <cdr:y>0.032</cdr:y>
    </cdr:from>
    <cdr:to>
      <cdr:x>0.89525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34550" y="257175"/>
          <a:ext cx="1000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575c72-d348-4477-9533-d92602bbdbab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d4b903-0c0b-4729-b9fb-4b704fe29ef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233d3f-a165-48be-8505-95a746058f7b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08ed73-0afb-4ac1-9ec6-a183c53eac31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0dd61b7-5a07-4263-9888-ae7f0fe3cdd9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2941d09-49ca-48c9-97a8-03d18e80b0f3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aebafd3-ff28-491e-a397-49f87067b3d9}" type="TxLink">
            <a:rPr lang="en-US" cap="none" sz="1000" b="1" i="0" u="none" baseline="0">
              <a:latin typeface="Arial"/>
              <a:ea typeface="Arial"/>
              <a:cs typeface="Arial"/>
            </a:rPr>
            <a:t>2006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4" sqref="R4"/>
      <selection pane="bottomLeft" activeCell="T39" sqref="T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5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"/>
      <c r="W1" s="2"/>
    </row>
    <row r="2" spans="1:23" ht="12.75">
      <c r="A2" s="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9"/>
      <c r="Q2" s="39"/>
      <c r="R2" s="2"/>
      <c r="S2" s="39"/>
      <c r="T2" s="39"/>
      <c r="U2" s="39"/>
      <c r="V2" s="2"/>
      <c r="W2" s="2"/>
    </row>
    <row r="3" spans="1:23" ht="13.5" thickBot="1">
      <c r="A3" s="57" t="s">
        <v>89</v>
      </c>
      <c r="B3" s="4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7"/>
      <c r="T3" s="47"/>
      <c r="U3" s="48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5" t="s">
        <v>100</v>
      </c>
      <c r="R4" s="56">
        <v>2006</v>
      </c>
      <c r="S4" s="7"/>
      <c r="T4" s="7"/>
      <c r="U4" s="56"/>
      <c r="V4" s="18"/>
      <c r="W4" s="98"/>
      <c r="X4" s="95"/>
      <c r="Y4" s="150" t="s">
        <v>90</v>
      </c>
      <c r="Z4" s="127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9"/>
      <c r="X5" s="96"/>
      <c r="Y5" s="151"/>
      <c r="Z5" s="128"/>
      <c r="AA5" s="38" t="s">
        <v>83</v>
      </c>
    </row>
    <row r="6" spans="1:26" ht="13.5" customHeight="1" thickBot="1">
      <c r="A6" s="30" t="s">
        <v>0</v>
      </c>
      <c r="B6" s="145" t="s">
        <v>1</v>
      </c>
      <c r="C6" s="146"/>
      <c r="D6" s="146"/>
      <c r="E6" s="146"/>
      <c r="F6" s="147"/>
      <c r="G6" s="30" t="s">
        <v>72</v>
      </c>
      <c r="H6" s="53" t="s">
        <v>77</v>
      </c>
      <c r="I6" s="50" t="s">
        <v>2</v>
      </c>
      <c r="J6" s="14"/>
      <c r="K6" s="50" t="s">
        <v>4</v>
      </c>
      <c r="L6" s="6"/>
      <c r="M6" s="6"/>
      <c r="N6" s="6"/>
      <c r="O6" s="14"/>
      <c r="P6" s="29" t="s">
        <v>5</v>
      </c>
      <c r="Q6" s="14"/>
      <c r="R6" s="30" t="s">
        <v>6</v>
      </c>
      <c r="S6" s="30" t="s">
        <v>3</v>
      </c>
      <c r="T6" s="30" t="s">
        <v>3</v>
      </c>
      <c r="U6" s="30" t="s">
        <v>97</v>
      </c>
      <c r="V6" s="35" t="s">
        <v>59</v>
      </c>
      <c r="W6" s="100" t="s">
        <v>59</v>
      </c>
      <c r="X6" s="148" t="s">
        <v>26</v>
      </c>
      <c r="Y6" s="151"/>
      <c r="Z6" s="128"/>
    </row>
    <row r="7" spans="1:26" ht="12.75">
      <c r="A7" s="31" t="s">
        <v>7</v>
      </c>
      <c r="B7" s="29" t="s">
        <v>8</v>
      </c>
      <c r="C7" s="6"/>
      <c r="D7" s="6"/>
      <c r="E7" s="6"/>
      <c r="F7" s="49" t="s">
        <v>20</v>
      </c>
      <c r="G7" s="31" t="s">
        <v>71</v>
      </c>
      <c r="H7" s="54" t="s">
        <v>78</v>
      </c>
      <c r="I7" s="51"/>
      <c r="J7" s="16"/>
      <c r="K7" s="51" t="s">
        <v>9</v>
      </c>
      <c r="L7" s="4"/>
      <c r="M7" s="4"/>
      <c r="N7" s="4"/>
      <c r="O7" s="16"/>
      <c r="P7" s="12" t="s">
        <v>10</v>
      </c>
      <c r="Q7" s="15" t="s">
        <v>88</v>
      </c>
      <c r="S7" s="31"/>
      <c r="T7" s="31" t="s">
        <v>46</v>
      </c>
      <c r="U7" s="34" t="s">
        <v>98</v>
      </c>
      <c r="V7" s="36" t="s">
        <v>60</v>
      </c>
      <c r="W7" s="101" t="s">
        <v>61</v>
      </c>
      <c r="X7" s="148"/>
      <c r="Y7" s="151"/>
      <c r="Z7" s="128"/>
    </row>
    <row r="8" spans="1:41" ht="40.5" thickBot="1">
      <c r="A8" s="32"/>
      <c r="B8" s="28" t="s">
        <v>14</v>
      </c>
      <c r="C8" s="8" t="s">
        <v>15</v>
      </c>
      <c r="D8" s="8" t="s">
        <v>12</v>
      </c>
      <c r="E8" s="8" t="s">
        <v>13</v>
      </c>
      <c r="F8" s="10" t="s">
        <v>56</v>
      </c>
      <c r="G8" s="32" t="s">
        <v>36</v>
      </c>
      <c r="H8" s="32" t="s">
        <v>79</v>
      </c>
      <c r="I8" s="52" t="s">
        <v>16</v>
      </c>
      <c r="J8" s="20" t="s">
        <v>17</v>
      </c>
      <c r="K8" s="52" t="s">
        <v>94</v>
      </c>
      <c r="L8" s="8" t="s">
        <v>57</v>
      </c>
      <c r="M8" s="8" t="s">
        <v>95</v>
      </c>
      <c r="N8" s="8" t="s">
        <v>96</v>
      </c>
      <c r="O8" s="20" t="s">
        <v>58</v>
      </c>
      <c r="P8" s="28" t="s">
        <v>84</v>
      </c>
      <c r="Q8" s="10" t="s">
        <v>91</v>
      </c>
      <c r="R8" s="10" t="s">
        <v>11</v>
      </c>
      <c r="S8" s="32" t="s">
        <v>18</v>
      </c>
      <c r="T8" s="32" t="s">
        <v>93</v>
      </c>
      <c r="U8" s="32" t="s">
        <v>99</v>
      </c>
      <c r="V8" s="32" t="s">
        <v>62</v>
      </c>
      <c r="W8" s="102" t="s">
        <v>62</v>
      </c>
      <c r="X8" s="149"/>
      <c r="Y8" s="152"/>
      <c r="Z8" s="128" t="s">
        <v>24</v>
      </c>
      <c r="AA8" t="s">
        <v>65</v>
      </c>
      <c r="AB8" t="s">
        <v>66</v>
      </c>
      <c r="AC8" t="s">
        <v>67</v>
      </c>
      <c r="AD8" t="s">
        <v>68</v>
      </c>
      <c r="AE8" t="s">
        <v>69</v>
      </c>
      <c r="AG8" t="s">
        <v>73</v>
      </c>
      <c r="AH8" t="s">
        <v>74</v>
      </c>
      <c r="AI8" t="s">
        <v>76</v>
      </c>
      <c r="AJ8" t="s">
        <v>75</v>
      </c>
      <c r="AL8" t="s">
        <v>53</v>
      </c>
      <c r="AM8" t="s">
        <v>86</v>
      </c>
      <c r="AN8" t="s">
        <v>87</v>
      </c>
      <c r="AO8" t="s">
        <v>88</v>
      </c>
    </row>
    <row r="9" spans="1:41" ht="12.75">
      <c r="A9" s="59">
        <v>1</v>
      </c>
      <c r="B9" s="60">
        <v>23.9</v>
      </c>
      <c r="C9" s="61">
        <v>18.5</v>
      </c>
      <c r="D9" s="61">
        <v>29.8</v>
      </c>
      <c r="E9" s="61">
        <v>11.8</v>
      </c>
      <c r="F9" s="62">
        <f aca="true" t="shared" si="0" ref="F9:F39">AVERAGE(D9:E9)</f>
        <v>20.8</v>
      </c>
      <c r="G9" s="63">
        <f>100*(AI9/AG9)</f>
        <v>57.243960154414594</v>
      </c>
      <c r="H9" s="63">
        <f aca="true" t="shared" si="1" ref="H9:H39">AJ9</f>
        <v>14.934379855920819</v>
      </c>
      <c r="I9" s="64">
        <v>8.3</v>
      </c>
      <c r="J9" s="62"/>
      <c r="K9" s="64">
        <v>22.3</v>
      </c>
      <c r="L9" s="61">
        <v>18.7</v>
      </c>
      <c r="M9" s="61">
        <v>17.5</v>
      </c>
      <c r="N9" s="61">
        <v>16.6</v>
      </c>
      <c r="O9" s="62">
        <v>15.3</v>
      </c>
      <c r="P9" s="65" t="s">
        <v>101</v>
      </c>
      <c r="Q9" s="66">
        <v>15</v>
      </c>
      <c r="R9" s="63"/>
      <c r="S9" s="63">
        <v>0</v>
      </c>
      <c r="T9" s="63"/>
      <c r="U9" s="67">
        <v>1</v>
      </c>
      <c r="V9" s="60">
        <v>1014.8</v>
      </c>
      <c r="W9" s="117">
        <f aca="true" t="shared" si="2" ref="W9:W39">V9+AT17</f>
        <v>1024.7579749445727</v>
      </c>
      <c r="X9" s="126">
        <v>0</v>
      </c>
      <c r="Y9" s="129">
        <v>0</v>
      </c>
      <c r="Z9" s="122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1</v>
      </c>
      <c r="AG9">
        <f>6.107*EXP(17.38*(B9/(239+B9)))</f>
        <v>29.649215139227</v>
      </c>
      <c r="AH9">
        <f aca="true" t="shared" si="5" ref="AH9:AH39">IF(V9&gt;=0,6.107*EXP(17.38*(C9/(239+C9))),6.107*EXP(22.44*(C9/(272.4+C9))))</f>
        <v>21.286984900395762</v>
      </c>
      <c r="AI9">
        <f aca="true" t="shared" si="6" ref="AI9:AI39">IF(C9&gt;=0,AH9-(0.000799*1000*(B9-C9)),AH9-(0.00072*1000*(B9-C9)))</f>
        <v>16.972384900395763</v>
      </c>
      <c r="AJ9">
        <f>239*LN(AI9/6.107)/(17.38-LN(AI9/6.107))</f>
        <v>14.934379855920819</v>
      </c>
      <c r="AL9">
        <f>COUNTIF(U9:U39,"&lt;1")</f>
        <v>11</v>
      </c>
      <c r="AM9">
        <f>COUNTIF(E9:E39,"&lt;0")</f>
        <v>0</v>
      </c>
      <c r="AN9">
        <f>COUNTIF(I9:I39,"&lt;0")</f>
        <v>0</v>
      </c>
      <c r="AO9">
        <f>COUNTIF(Q9:Q39,"&gt;=39")</f>
        <v>1</v>
      </c>
    </row>
    <row r="10" spans="1:36" ht="12.75">
      <c r="A10" s="68">
        <v>2</v>
      </c>
      <c r="B10" s="69">
        <v>22</v>
      </c>
      <c r="C10" s="70">
        <v>18.7</v>
      </c>
      <c r="D10" s="70">
        <v>31.7</v>
      </c>
      <c r="E10" s="70">
        <v>13.8</v>
      </c>
      <c r="F10" s="71">
        <f t="shared" si="0"/>
        <v>22.75</v>
      </c>
      <c r="G10" s="63">
        <f aca="true" t="shared" si="7" ref="G10:G39">100*(AI10/AG10)</f>
        <v>71.58545821217388</v>
      </c>
      <c r="H10" s="72">
        <f t="shared" si="1"/>
        <v>16.630745193839264</v>
      </c>
      <c r="I10" s="73">
        <v>10.1</v>
      </c>
      <c r="J10" s="71"/>
      <c r="K10" s="73">
        <v>21.5</v>
      </c>
      <c r="L10" s="70">
        <v>18.8</v>
      </c>
      <c r="M10" s="70">
        <v>17.9</v>
      </c>
      <c r="N10" s="70">
        <v>17.1</v>
      </c>
      <c r="O10" s="71">
        <v>15.7</v>
      </c>
      <c r="P10" s="74" t="s">
        <v>101</v>
      </c>
      <c r="Q10" s="75">
        <v>21</v>
      </c>
      <c r="R10" s="72"/>
      <c r="S10" s="72">
        <v>2</v>
      </c>
      <c r="T10" s="72"/>
      <c r="U10" s="76">
        <v>1</v>
      </c>
      <c r="V10" s="69">
        <v>1010.9</v>
      </c>
      <c r="W10" s="117">
        <f t="shared" si="2"/>
        <v>1020.8839302724597</v>
      </c>
      <c r="X10" s="123">
        <v>0</v>
      </c>
      <c r="Y10" s="130">
        <v>0</v>
      </c>
      <c r="Z10" s="123">
        <v>1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26.427800283968445</v>
      </c>
      <c r="AH10">
        <f t="shared" si="5"/>
        <v>21.555161928677002</v>
      </c>
      <c r="AI10">
        <f t="shared" si="6"/>
        <v>18.918461928677</v>
      </c>
      <c r="AJ10">
        <f aca="true" t="shared" si="12" ref="AJ10:AJ39">239*LN(AI10/6.107)/(17.38-LN(AI10/6.107))</f>
        <v>16.630745193839264</v>
      </c>
    </row>
    <row r="11" spans="1:36" ht="12.75">
      <c r="A11" s="59">
        <v>3</v>
      </c>
      <c r="B11" s="60">
        <v>23</v>
      </c>
      <c r="C11" s="61">
        <v>20.7</v>
      </c>
      <c r="D11" s="61">
        <v>30.2</v>
      </c>
      <c r="E11" s="61">
        <v>15.9</v>
      </c>
      <c r="F11" s="62">
        <f t="shared" si="0"/>
        <v>23.05</v>
      </c>
      <c r="G11" s="63">
        <f t="shared" si="7"/>
        <v>80.3562284696325</v>
      </c>
      <c r="H11" s="63">
        <f t="shared" si="1"/>
        <v>19.43503765844097</v>
      </c>
      <c r="I11" s="64">
        <v>12.2</v>
      </c>
      <c r="J11" s="62"/>
      <c r="K11" s="64">
        <v>21.2</v>
      </c>
      <c r="L11" s="61">
        <v>19.1</v>
      </c>
      <c r="M11" s="61">
        <v>18.3</v>
      </c>
      <c r="N11" s="61">
        <v>17.6</v>
      </c>
      <c r="O11" s="62">
        <v>15.9</v>
      </c>
      <c r="P11" s="65" t="s">
        <v>103</v>
      </c>
      <c r="Q11" s="66">
        <v>19</v>
      </c>
      <c r="R11" s="63"/>
      <c r="S11" s="63">
        <v>0</v>
      </c>
      <c r="T11" s="63"/>
      <c r="U11" s="67">
        <v>0</v>
      </c>
      <c r="V11" s="60">
        <v>1009</v>
      </c>
      <c r="W11" s="117">
        <f t="shared" si="2"/>
        <v>1018.9313231023241</v>
      </c>
      <c r="X11" s="123">
        <v>0</v>
      </c>
      <c r="Y11" s="130">
        <v>0</v>
      </c>
      <c r="Z11" s="123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28.08289985684576</v>
      </c>
      <c r="AH11">
        <f t="shared" si="5"/>
        <v>24.40405916986508</v>
      </c>
      <c r="AI11">
        <f t="shared" si="6"/>
        <v>22.566359169865077</v>
      </c>
      <c r="AJ11">
        <f t="shared" si="12"/>
        <v>19.43503765844097</v>
      </c>
    </row>
    <row r="12" spans="1:36" ht="12.75">
      <c r="A12" s="68">
        <v>4</v>
      </c>
      <c r="B12" s="69">
        <v>18.9</v>
      </c>
      <c r="C12" s="70">
        <v>17</v>
      </c>
      <c r="D12" s="70">
        <v>29.4</v>
      </c>
      <c r="E12" s="70">
        <v>14.3</v>
      </c>
      <c r="F12" s="71">
        <f t="shared" si="0"/>
        <v>21.85</v>
      </c>
      <c r="G12" s="63">
        <f t="shared" si="7"/>
        <v>81.77755925690961</v>
      </c>
      <c r="H12" s="72">
        <f t="shared" si="1"/>
        <v>15.718574861434933</v>
      </c>
      <c r="I12" s="73">
        <v>11.9</v>
      </c>
      <c r="J12" s="71"/>
      <c r="K12" s="73">
        <v>16.9</v>
      </c>
      <c r="L12" s="70">
        <v>17.5</v>
      </c>
      <c r="M12" s="70">
        <v>18.2</v>
      </c>
      <c r="N12" s="70">
        <v>17.8</v>
      </c>
      <c r="O12" s="71">
        <v>16.1</v>
      </c>
      <c r="P12" s="74" t="s">
        <v>103</v>
      </c>
      <c r="Q12" s="75">
        <v>17</v>
      </c>
      <c r="R12" s="72"/>
      <c r="S12" s="72">
        <v>0</v>
      </c>
      <c r="T12" s="72"/>
      <c r="U12" s="76">
        <v>5</v>
      </c>
      <c r="V12" s="69">
        <v>1008.1</v>
      </c>
      <c r="W12" s="117">
        <f t="shared" si="2"/>
        <v>1018.162574113577</v>
      </c>
      <c r="X12" s="123">
        <v>0</v>
      </c>
      <c r="Y12" s="130">
        <v>0</v>
      </c>
      <c r="Z12" s="123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21.826293678927744</v>
      </c>
      <c r="AH12">
        <f t="shared" si="5"/>
        <v>19.367110246872254</v>
      </c>
      <c r="AI12">
        <f t="shared" si="6"/>
        <v>17.849010246872254</v>
      </c>
      <c r="AJ12">
        <f t="shared" si="12"/>
        <v>15.718574861434933</v>
      </c>
    </row>
    <row r="13" spans="1:36" ht="12.75">
      <c r="A13" s="59">
        <v>5</v>
      </c>
      <c r="B13" s="60">
        <v>21.9</v>
      </c>
      <c r="C13" s="61">
        <v>19.4</v>
      </c>
      <c r="D13" s="61">
        <v>24.8</v>
      </c>
      <c r="E13" s="61">
        <v>15.1</v>
      </c>
      <c r="F13" s="62">
        <f t="shared" si="0"/>
        <v>19.95</v>
      </c>
      <c r="G13" s="63">
        <f t="shared" si="7"/>
        <v>78.11957490028247</v>
      </c>
      <c r="H13" s="63">
        <f t="shared" si="1"/>
        <v>17.91535638043483</v>
      </c>
      <c r="I13" s="64">
        <v>12.2</v>
      </c>
      <c r="J13" s="62"/>
      <c r="K13" s="64">
        <v>17.8</v>
      </c>
      <c r="L13" s="61">
        <v>18.1</v>
      </c>
      <c r="M13" s="61">
        <v>18.5</v>
      </c>
      <c r="N13" s="61">
        <v>17.9</v>
      </c>
      <c r="O13" s="62">
        <v>16.2</v>
      </c>
      <c r="P13" s="65" t="s">
        <v>103</v>
      </c>
      <c r="Q13" s="66">
        <v>10</v>
      </c>
      <c r="R13" s="63"/>
      <c r="S13" s="63">
        <v>1.3</v>
      </c>
      <c r="T13" s="63"/>
      <c r="U13" s="67">
        <v>0</v>
      </c>
      <c r="V13" s="60">
        <v>1004</v>
      </c>
      <c r="W13" s="117">
        <f t="shared" si="2"/>
        <v>1013.9191640290868</v>
      </c>
      <c r="X13" s="123">
        <v>0</v>
      </c>
      <c r="Y13" s="130">
        <v>0</v>
      </c>
      <c r="Z13" s="123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26.267080193556783</v>
      </c>
      <c r="AH13">
        <f t="shared" si="5"/>
        <v>22.51723138592285</v>
      </c>
      <c r="AI13">
        <f t="shared" si="6"/>
        <v>20.519731385922853</v>
      </c>
      <c r="AJ13">
        <f t="shared" si="12"/>
        <v>17.91535638043483</v>
      </c>
    </row>
    <row r="14" spans="1:36" ht="12.75">
      <c r="A14" s="68">
        <v>6</v>
      </c>
      <c r="B14" s="69">
        <v>18.1</v>
      </c>
      <c r="C14" s="70">
        <v>17</v>
      </c>
      <c r="D14" s="70">
        <v>24.5</v>
      </c>
      <c r="E14" s="70">
        <v>17.5</v>
      </c>
      <c r="F14" s="71">
        <f t="shared" si="0"/>
        <v>21</v>
      </c>
      <c r="G14" s="63">
        <f t="shared" si="7"/>
        <v>89.05952449286009</v>
      </c>
      <c r="H14" s="72">
        <f t="shared" si="1"/>
        <v>16.26934637325037</v>
      </c>
      <c r="I14" s="73">
        <v>14</v>
      </c>
      <c r="J14" s="71"/>
      <c r="K14" s="73">
        <v>18</v>
      </c>
      <c r="L14" s="70">
        <v>18.4</v>
      </c>
      <c r="M14" s="70">
        <v>18.3</v>
      </c>
      <c r="N14" s="70">
        <v>17.8</v>
      </c>
      <c r="O14" s="71">
        <v>16.4</v>
      </c>
      <c r="P14" s="74" t="s">
        <v>103</v>
      </c>
      <c r="Q14" s="75">
        <v>16</v>
      </c>
      <c r="R14" s="72"/>
      <c r="S14" s="72">
        <v>12.3</v>
      </c>
      <c r="T14" s="72"/>
      <c r="U14" s="76">
        <v>8</v>
      </c>
      <c r="V14" s="69">
        <v>1004.1</v>
      </c>
      <c r="W14" s="117">
        <f t="shared" si="2"/>
        <v>1014.1503379728385</v>
      </c>
      <c r="X14" s="123">
        <v>0</v>
      </c>
      <c r="Y14" s="130">
        <v>0</v>
      </c>
      <c r="Z14" s="123">
        <v>1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20.75938576154699</v>
      </c>
      <c r="AH14">
        <f t="shared" si="5"/>
        <v>19.367110246872254</v>
      </c>
      <c r="AI14">
        <f t="shared" si="6"/>
        <v>18.488210246872253</v>
      </c>
      <c r="AJ14">
        <f t="shared" si="12"/>
        <v>16.26934637325037</v>
      </c>
    </row>
    <row r="15" spans="1:36" ht="12.75">
      <c r="A15" s="59">
        <v>7</v>
      </c>
      <c r="B15" s="60">
        <v>16.6</v>
      </c>
      <c r="C15" s="61">
        <v>15</v>
      </c>
      <c r="D15" s="61">
        <v>21.2</v>
      </c>
      <c r="E15" s="61">
        <v>15.1</v>
      </c>
      <c r="F15" s="62">
        <f t="shared" si="0"/>
        <v>18.15</v>
      </c>
      <c r="G15" s="63">
        <f t="shared" si="7"/>
        <v>83.49889990449657</v>
      </c>
      <c r="H15" s="63">
        <f t="shared" si="1"/>
        <v>13.79478932809224</v>
      </c>
      <c r="I15" s="64">
        <v>12.1</v>
      </c>
      <c r="J15" s="62"/>
      <c r="K15" s="64">
        <v>17.3</v>
      </c>
      <c r="L15" s="61">
        <v>17.7</v>
      </c>
      <c r="M15" s="61">
        <v>18.1</v>
      </c>
      <c r="N15" s="61">
        <v>17.8</v>
      </c>
      <c r="O15" s="62">
        <v>16.5</v>
      </c>
      <c r="P15" s="65" t="s">
        <v>108</v>
      </c>
      <c r="Q15" s="66">
        <v>20</v>
      </c>
      <c r="R15" s="63"/>
      <c r="S15" s="63">
        <v>0.2</v>
      </c>
      <c r="T15" s="63"/>
      <c r="U15" s="67">
        <v>8</v>
      </c>
      <c r="V15" s="60">
        <v>1005.5</v>
      </c>
      <c r="W15" s="117">
        <f t="shared" si="2"/>
        <v>1015.6167586654597</v>
      </c>
      <c r="X15" s="123">
        <v>0</v>
      </c>
      <c r="Y15" s="130">
        <v>0</v>
      </c>
      <c r="Z15" s="123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18.881520606251</v>
      </c>
      <c r="AH15">
        <f t="shared" si="5"/>
        <v>17.04426199146042</v>
      </c>
      <c r="AI15">
        <f t="shared" si="6"/>
        <v>15.765861991460419</v>
      </c>
      <c r="AJ15">
        <f t="shared" si="12"/>
        <v>13.79478932809224</v>
      </c>
    </row>
    <row r="16" spans="1:36" ht="12.75">
      <c r="A16" s="68">
        <v>8</v>
      </c>
      <c r="B16" s="69">
        <v>16.9</v>
      </c>
      <c r="C16" s="70">
        <v>13.5</v>
      </c>
      <c r="D16" s="70">
        <v>21.1</v>
      </c>
      <c r="E16" s="70">
        <v>11.1</v>
      </c>
      <c r="F16" s="71">
        <f t="shared" si="0"/>
        <v>16.1</v>
      </c>
      <c r="G16" s="63">
        <f t="shared" si="7"/>
        <v>66.25044932062964</v>
      </c>
      <c r="H16" s="72">
        <f t="shared" si="1"/>
        <v>10.569692667009425</v>
      </c>
      <c r="I16" s="73">
        <v>7.3</v>
      </c>
      <c r="J16" s="71"/>
      <c r="K16" s="73">
        <v>17</v>
      </c>
      <c r="L16" s="70">
        <v>17.6</v>
      </c>
      <c r="M16" s="70">
        <v>17.5</v>
      </c>
      <c r="N16" s="70">
        <v>17</v>
      </c>
      <c r="O16" s="71">
        <v>16.3</v>
      </c>
      <c r="P16" s="74" t="s">
        <v>109</v>
      </c>
      <c r="Q16" s="75">
        <v>25</v>
      </c>
      <c r="R16" s="72"/>
      <c r="S16" s="72">
        <v>0.2</v>
      </c>
      <c r="T16" s="72"/>
      <c r="U16" s="76">
        <v>4</v>
      </c>
      <c r="V16" s="69">
        <v>1006</v>
      </c>
      <c r="W16" s="117">
        <f t="shared" si="2"/>
        <v>1016.1112589892706</v>
      </c>
      <c r="X16" s="123">
        <v>0</v>
      </c>
      <c r="Y16" s="130">
        <v>0</v>
      </c>
      <c r="Z16" s="123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19.24469765091116</v>
      </c>
      <c r="AH16">
        <f t="shared" si="5"/>
        <v>15.4662986641253</v>
      </c>
      <c r="AI16">
        <f t="shared" si="6"/>
        <v>12.749698664125301</v>
      </c>
      <c r="AJ16">
        <f t="shared" si="12"/>
        <v>10.569692667009425</v>
      </c>
    </row>
    <row r="17" spans="1:46" ht="12.75">
      <c r="A17" s="59">
        <v>9</v>
      </c>
      <c r="B17" s="60">
        <v>15.5</v>
      </c>
      <c r="C17" s="61">
        <v>15</v>
      </c>
      <c r="D17" s="61">
        <v>22.2</v>
      </c>
      <c r="E17" s="61">
        <v>14.5</v>
      </c>
      <c r="F17" s="62">
        <f t="shared" si="0"/>
        <v>18.35</v>
      </c>
      <c r="G17" s="63">
        <f t="shared" si="7"/>
        <v>94.56838535542418</v>
      </c>
      <c r="H17" s="63">
        <f t="shared" si="1"/>
        <v>14.63215144194876</v>
      </c>
      <c r="I17" s="64">
        <v>11.5</v>
      </c>
      <c r="J17" s="62"/>
      <c r="K17" s="64">
        <v>16.8</v>
      </c>
      <c r="L17" s="61">
        <v>17.5</v>
      </c>
      <c r="M17" s="61">
        <v>17.2</v>
      </c>
      <c r="N17" s="61">
        <v>16.7</v>
      </c>
      <c r="O17" s="62">
        <v>16.2</v>
      </c>
      <c r="P17" s="65" t="s">
        <v>109</v>
      </c>
      <c r="Q17" s="66">
        <v>41</v>
      </c>
      <c r="R17" s="63"/>
      <c r="S17" s="63" t="s">
        <v>110</v>
      </c>
      <c r="T17" s="63"/>
      <c r="U17" s="67">
        <v>8</v>
      </c>
      <c r="V17" s="60">
        <v>994.8</v>
      </c>
      <c r="W17" s="117">
        <f t="shared" si="2"/>
        <v>1004.8474692874753</v>
      </c>
      <c r="X17" s="123">
        <v>0</v>
      </c>
      <c r="Y17" s="130">
        <v>0</v>
      </c>
      <c r="Z17" s="123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17.600767877026804</v>
      </c>
      <c r="AH17">
        <f t="shared" si="5"/>
        <v>17.04426199146042</v>
      </c>
      <c r="AI17">
        <f t="shared" si="6"/>
        <v>16.64476199146042</v>
      </c>
      <c r="AJ17">
        <f t="shared" si="12"/>
        <v>14.63215144194876</v>
      </c>
      <c r="AT17">
        <f aca="true" t="shared" si="13" ref="AT17:AT47">V9*(10^(85/(18429.1+(67.53*B9)+(0.003*31)))-1)</f>
        <v>9.957974944572747</v>
      </c>
    </row>
    <row r="18" spans="1:46" ht="12.75">
      <c r="A18" s="68">
        <v>10</v>
      </c>
      <c r="B18" s="69">
        <v>17.9</v>
      </c>
      <c r="C18" s="70">
        <v>15.6</v>
      </c>
      <c r="D18" s="70">
        <v>22</v>
      </c>
      <c r="E18" s="70">
        <v>11.1</v>
      </c>
      <c r="F18" s="71">
        <f t="shared" si="0"/>
        <v>16.55</v>
      </c>
      <c r="G18" s="63">
        <f t="shared" si="7"/>
        <v>77.44552481566066</v>
      </c>
      <c r="H18" s="72">
        <f t="shared" si="1"/>
        <v>13.902190825781073</v>
      </c>
      <c r="I18" s="73">
        <v>6.6</v>
      </c>
      <c r="J18" s="71"/>
      <c r="K18" s="73">
        <v>17.9</v>
      </c>
      <c r="L18" s="70">
        <v>16.2</v>
      </c>
      <c r="M18" s="70">
        <v>16.3</v>
      </c>
      <c r="N18" s="70">
        <v>16.5</v>
      </c>
      <c r="O18" s="71">
        <v>16.2</v>
      </c>
      <c r="P18" s="74" t="s">
        <v>108</v>
      </c>
      <c r="Q18" s="75">
        <v>24</v>
      </c>
      <c r="R18" s="72"/>
      <c r="S18" s="72">
        <v>0</v>
      </c>
      <c r="T18" s="72"/>
      <c r="U18" s="76">
        <v>7</v>
      </c>
      <c r="V18" s="69">
        <v>1010.6</v>
      </c>
      <c r="W18" s="117">
        <f t="shared" si="2"/>
        <v>1020.7223900013814</v>
      </c>
      <c r="X18" s="123">
        <v>0</v>
      </c>
      <c r="Y18" s="130">
        <v>0</v>
      </c>
      <c r="Z18" s="123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20.49990953559285</v>
      </c>
      <c r="AH18">
        <f t="shared" si="5"/>
        <v>17.713962526575546</v>
      </c>
      <c r="AI18">
        <f t="shared" si="6"/>
        <v>15.876262526575546</v>
      </c>
      <c r="AJ18">
        <f t="shared" si="12"/>
        <v>13.902190825781073</v>
      </c>
      <c r="AT18">
        <f t="shared" si="13"/>
        <v>9.98393027245974</v>
      </c>
    </row>
    <row r="19" spans="1:46" ht="12.75">
      <c r="A19" s="59">
        <v>11</v>
      </c>
      <c r="B19" s="60">
        <v>18.5</v>
      </c>
      <c r="C19" s="61">
        <v>15.3</v>
      </c>
      <c r="D19" s="61">
        <v>23</v>
      </c>
      <c r="E19" s="61">
        <v>12.7</v>
      </c>
      <c r="F19" s="62">
        <f t="shared" si="0"/>
        <v>17.85</v>
      </c>
      <c r="G19" s="63">
        <f t="shared" si="7"/>
        <v>69.61756767434126</v>
      </c>
      <c r="H19" s="63">
        <f t="shared" si="1"/>
        <v>12.84598484448884</v>
      </c>
      <c r="I19" s="64">
        <v>7.5</v>
      </c>
      <c r="J19" s="62"/>
      <c r="K19" s="64">
        <v>15.6</v>
      </c>
      <c r="L19" s="61">
        <v>16.1</v>
      </c>
      <c r="M19" s="61">
        <v>16.8</v>
      </c>
      <c r="N19" s="61">
        <v>16.7</v>
      </c>
      <c r="O19" s="62">
        <v>16.1</v>
      </c>
      <c r="P19" s="65" t="s">
        <v>108</v>
      </c>
      <c r="Q19" s="66">
        <v>20</v>
      </c>
      <c r="R19" s="63"/>
      <c r="S19" s="63">
        <v>0</v>
      </c>
      <c r="T19" s="63"/>
      <c r="U19" s="67">
        <v>1</v>
      </c>
      <c r="V19" s="60">
        <v>1012.3</v>
      </c>
      <c r="W19" s="117">
        <f t="shared" si="2"/>
        <v>1022.418436533552</v>
      </c>
      <c r="X19" s="123">
        <v>0</v>
      </c>
      <c r="Y19" s="130">
        <v>0</v>
      </c>
      <c r="Z19" s="123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21.286984900395762</v>
      </c>
      <c r="AH19">
        <f t="shared" si="5"/>
        <v>17.376281118859826</v>
      </c>
      <c r="AI19">
        <f t="shared" si="6"/>
        <v>14.819481118859827</v>
      </c>
      <c r="AJ19">
        <f t="shared" si="12"/>
        <v>12.84598484448884</v>
      </c>
      <c r="AT19">
        <f t="shared" si="13"/>
        <v>9.931323102324043</v>
      </c>
    </row>
    <row r="20" spans="1:46" ht="12.75">
      <c r="A20" s="68">
        <v>12</v>
      </c>
      <c r="B20" s="69">
        <v>20.1</v>
      </c>
      <c r="C20" s="70">
        <v>16.9</v>
      </c>
      <c r="D20" s="70">
        <v>24.9</v>
      </c>
      <c r="E20" s="70">
        <v>7.5</v>
      </c>
      <c r="F20" s="71">
        <f t="shared" si="0"/>
        <v>16.2</v>
      </c>
      <c r="G20" s="63">
        <f t="shared" si="7"/>
        <v>70.96192740727138</v>
      </c>
      <c r="H20" s="72">
        <f t="shared" si="1"/>
        <v>14.672240540386534</v>
      </c>
      <c r="I20" s="73">
        <v>3.7</v>
      </c>
      <c r="J20" s="71"/>
      <c r="K20" s="73">
        <v>14.2</v>
      </c>
      <c r="L20" s="70">
        <v>14.5</v>
      </c>
      <c r="M20" s="70">
        <v>16.1</v>
      </c>
      <c r="N20" s="70">
        <v>16.7</v>
      </c>
      <c r="O20" s="71">
        <v>16.2</v>
      </c>
      <c r="P20" s="74" t="s">
        <v>109</v>
      </c>
      <c r="Q20" s="75">
        <v>20</v>
      </c>
      <c r="R20" s="72"/>
      <c r="S20" s="72">
        <v>0</v>
      </c>
      <c r="T20" s="72"/>
      <c r="U20" s="76">
        <v>0</v>
      </c>
      <c r="V20" s="69">
        <v>1016</v>
      </c>
      <c r="W20" s="117">
        <f t="shared" si="2"/>
        <v>1026.0996896334868</v>
      </c>
      <c r="X20" s="123">
        <v>0</v>
      </c>
      <c r="Y20" s="130">
        <v>0</v>
      </c>
      <c r="Z20" s="123">
        <v>0</v>
      </c>
      <c r="AA20">
        <f t="shared" si="8"/>
        <v>0</v>
      </c>
      <c r="AB20">
        <f t="shared" si="9"/>
        <v>12</v>
      </c>
      <c r="AC20">
        <f t="shared" si="10"/>
        <v>12</v>
      </c>
      <c r="AD20">
        <f t="shared" si="3"/>
        <v>0</v>
      </c>
      <c r="AE20">
        <f t="shared" si="4"/>
        <v>12</v>
      </c>
      <c r="AG20">
        <f t="shared" si="11"/>
        <v>23.51669164104634</v>
      </c>
      <c r="AH20">
        <f t="shared" si="5"/>
        <v>19.24469765091116</v>
      </c>
      <c r="AI20">
        <f t="shared" si="6"/>
        <v>16.687897650911157</v>
      </c>
      <c r="AJ20">
        <f t="shared" si="12"/>
        <v>14.672240540386534</v>
      </c>
      <c r="AT20">
        <f t="shared" si="13"/>
        <v>10.062574113576925</v>
      </c>
    </row>
    <row r="21" spans="1:46" ht="12.75">
      <c r="A21" s="59">
        <v>13</v>
      </c>
      <c r="B21" s="60">
        <v>19.5</v>
      </c>
      <c r="C21" s="61">
        <v>14.6</v>
      </c>
      <c r="D21" s="61">
        <v>24.1</v>
      </c>
      <c r="E21" s="61">
        <v>15.2</v>
      </c>
      <c r="F21" s="62">
        <f t="shared" si="0"/>
        <v>19.65</v>
      </c>
      <c r="G21" s="63">
        <f t="shared" si="7"/>
        <v>56.03014139561433</v>
      </c>
      <c r="H21" s="63">
        <f t="shared" si="1"/>
        <v>10.505403913438746</v>
      </c>
      <c r="I21" s="64">
        <v>11.2</v>
      </c>
      <c r="J21" s="62"/>
      <c r="K21" s="64">
        <v>17.1</v>
      </c>
      <c r="L21" s="61">
        <v>16.8</v>
      </c>
      <c r="M21" s="61">
        <v>17.1</v>
      </c>
      <c r="N21" s="61">
        <v>16.8</v>
      </c>
      <c r="O21" s="62">
        <v>16.1</v>
      </c>
      <c r="P21" s="65" t="s">
        <v>103</v>
      </c>
      <c r="Q21" s="66">
        <v>21</v>
      </c>
      <c r="R21" s="63"/>
      <c r="S21" s="63">
        <v>0</v>
      </c>
      <c r="T21" s="63"/>
      <c r="U21" s="67">
        <v>0</v>
      </c>
      <c r="V21" s="60">
        <v>1016.6</v>
      </c>
      <c r="W21" s="117">
        <f t="shared" si="2"/>
        <v>1026.72649332247</v>
      </c>
      <c r="X21" s="123">
        <v>0</v>
      </c>
      <c r="Y21" s="130">
        <v>0</v>
      </c>
      <c r="Z21" s="123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22.65769397353286</v>
      </c>
      <c r="AH21">
        <f t="shared" si="5"/>
        <v>16.61023797035605</v>
      </c>
      <c r="AI21">
        <f t="shared" si="6"/>
        <v>12.695137970356049</v>
      </c>
      <c r="AJ21">
        <f t="shared" si="12"/>
        <v>10.505403913438746</v>
      </c>
      <c r="AT21">
        <f t="shared" si="13"/>
        <v>9.91916402908677</v>
      </c>
    </row>
    <row r="22" spans="1:46" ht="12.75">
      <c r="A22" s="68">
        <v>14</v>
      </c>
      <c r="B22" s="69">
        <v>18.8</v>
      </c>
      <c r="C22" s="70">
        <v>15.8</v>
      </c>
      <c r="D22" s="70">
        <v>23.6</v>
      </c>
      <c r="E22" s="70">
        <v>8.9</v>
      </c>
      <c r="F22" s="71">
        <f t="shared" si="0"/>
        <v>16.25</v>
      </c>
      <c r="G22" s="63">
        <f t="shared" si="7"/>
        <v>71.669036062788</v>
      </c>
      <c r="H22" s="72">
        <f t="shared" si="1"/>
        <v>13.578195911296017</v>
      </c>
      <c r="I22" s="73">
        <v>4.6</v>
      </c>
      <c r="J22" s="71"/>
      <c r="K22" s="73">
        <v>14.6</v>
      </c>
      <c r="L22" s="70">
        <v>14.9</v>
      </c>
      <c r="M22" s="70">
        <v>16.5</v>
      </c>
      <c r="N22" s="70">
        <v>16.9</v>
      </c>
      <c r="O22" s="71">
        <v>16.2</v>
      </c>
      <c r="P22" s="74" t="s">
        <v>103</v>
      </c>
      <c r="Q22" s="75">
        <v>23</v>
      </c>
      <c r="R22" s="72"/>
      <c r="S22" s="72">
        <v>0</v>
      </c>
      <c r="T22" s="72"/>
      <c r="U22" s="76">
        <v>0</v>
      </c>
      <c r="V22" s="69">
        <v>1024.5</v>
      </c>
      <c r="W22" s="117">
        <f t="shared" si="2"/>
        <v>1034.729797506617</v>
      </c>
      <c r="X22" s="123">
        <v>0</v>
      </c>
      <c r="Y22" s="130">
        <v>0</v>
      </c>
      <c r="Z22" s="123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21.690356745371425</v>
      </c>
      <c r="AH22">
        <f t="shared" si="5"/>
        <v>17.942269597987615</v>
      </c>
      <c r="AI22">
        <f t="shared" si="6"/>
        <v>15.545269597987614</v>
      </c>
      <c r="AJ22">
        <f t="shared" si="12"/>
        <v>13.578195911296017</v>
      </c>
      <c r="AT22">
        <f t="shared" si="13"/>
        <v>10.05033797283847</v>
      </c>
    </row>
    <row r="23" spans="1:46" ht="12.75">
      <c r="A23" s="59">
        <v>15</v>
      </c>
      <c r="B23" s="60">
        <v>18.9</v>
      </c>
      <c r="C23" s="61">
        <v>16</v>
      </c>
      <c r="D23" s="61">
        <v>25</v>
      </c>
      <c r="E23" s="61">
        <v>9</v>
      </c>
      <c r="F23" s="62">
        <f t="shared" si="0"/>
        <v>17</v>
      </c>
      <c r="G23" s="63">
        <f t="shared" si="7"/>
        <v>72.64657196700756</v>
      </c>
      <c r="H23" s="63">
        <f t="shared" si="1"/>
        <v>13.882580552885086</v>
      </c>
      <c r="I23" s="64">
        <v>3.9</v>
      </c>
      <c r="J23" s="62"/>
      <c r="K23" s="64">
        <v>16.6</v>
      </c>
      <c r="L23" s="61">
        <v>17</v>
      </c>
      <c r="M23" s="61">
        <v>17.5</v>
      </c>
      <c r="N23" s="61">
        <v>16.8</v>
      </c>
      <c r="O23" s="62">
        <v>16.2</v>
      </c>
      <c r="P23" s="65" t="s">
        <v>103</v>
      </c>
      <c r="Q23" s="66">
        <v>19</v>
      </c>
      <c r="R23" s="63"/>
      <c r="S23" s="63">
        <v>0</v>
      </c>
      <c r="T23" s="63"/>
      <c r="U23" s="67">
        <v>0</v>
      </c>
      <c r="V23" s="60">
        <v>1025.8</v>
      </c>
      <c r="W23" s="117">
        <f t="shared" si="2"/>
        <v>1036.0392505958805</v>
      </c>
      <c r="X23" s="123">
        <v>0</v>
      </c>
      <c r="Y23" s="130">
        <v>0</v>
      </c>
      <c r="Z23" s="123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21.826293678927744</v>
      </c>
      <c r="AH23">
        <f t="shared" si="5"/>
        <v>18.173154145192665</v>
      </c>
      <c r="AI23">
        <f t="shared" si="6"/>
        <v>15.856054145192665</v>
      </c>
      <c r="AJ23">
        <f t="shared" si="12"/>
        <v>13.882580552885086</v>
      </c>
      <c r="AT23">
        <f t="shared" si="13"/>
        <v>10.116758665459614</v>
      </c>
    </row>
    <row r="24" spans="1:46" ht="12.75">
      <c r="A24" s="68">
        <v>16</v>
      </c>
      <c r="B24" s="69">
        <v>19.8</v>
      </c>
      <c r="C24" s="70">
        <v>18</v>
      </c>
      <c r="D24" s="70">
        <v>29.2</v>
      </c>
      <c r="E24" s="70">
        <v>10.8</v>
      </c>
      <c r="F24" s="71">
        <f t="shared" si="0"/>
        <v>20</v>
      </c>
      <c r="G24" s="63">
        <f t="shared" si="7"/>
        <v>83.13699326426884</v>
      </c>
      <c r="H24" s="72">
        <f t="shared" si="1"/>
        <v>16.856031853058806</v>
      </c>
      <c r="I24" s="73">
        <v>7</v>
      </c>
      <c r="J24" s="71"/>
      <c r="K24" s="73">
        <v>18.6</v>
      </c>
      <c r="L24" s="70">
        <v>18.8</v>
      </c>
      <c r="M24" s="70">
        <v>18.2</v>
      </c>
      <c r="N24" s="70">
        <v>16.7</v>
      </c>
      <c r="O24" s="71">
        <v>16.1</v>
      </c>
      <c r="P24" s="74" t="s">
        <v>103</v>
      </c>
      <c r="Q24" s="75">
        <v>15</v>
      </c>
      <c r="R24" s="72"/>
      <c r="S24" s="72">
        <v>0</v>
      </c>
      <c r="T24" s="72"/>
      <c r="U24" s="76">
        <v>0</v>
      </c>
      <c r="V24" s="69">
        <v>1022.2</v>
      </c>
      <c r="W24" s="117">
        <f t="shared" si="2"/>
        <v>1032.371787856343</v>
      </c>
      <c r="X24" s="123">
        <v>0</v>
      </c>
      <c r="Y24" s="130">
        <v>0</v>
      </c>
      <c r="Z24" s="123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23.08369525584915</v>
      </c>
      <c r="AH24">
        <f t="shared" si="5"/>
        <v>20.629290169999656</v>
      </c>
      <c r="AI24">
        <f t="shared" si="6"/>
        <v>19.191090169999654</v>
      </c>
      <c r="AJ24">
        <f t="shared" si="12"/>
        <v>16.856031853058806</v>
      </c>
      <c r="AT24">
        <f t="shared" si="13"/>
        <v>10.111258989270578</v>
      </c>
    </row>
    <row r="25" spans="1:46" ht="12.75">
      <c r="A25" s="59">
        <v>17</v>
      </c>
      <c r="B25" s="60">
        <v>23</v>
      </c>
      <c r="C25" s="61">
        <v>17.1</v>
      </c>
      <c r="D25" s="61">
        <v>31.9</v>
      </c>
      <c r="E25" s="61">
        <v>11</v>
      </c>
      <c r="F25" s="62">
        <f t="shared" si="0"/>
        <v>21.45</v>
      </c>
      <c r="G25" s="63">
        <f t="shared" si="7"/>
        <v>52.616022759045265</v>
      </c>
      <c r="H25" s="63">
        <f t="shared" si="1"/>
        <v>12.801234182502588</v>
      </c>
      <c r="I25" s="64">
        <v>7.1</v>
      </c>
      <c r="J25" s="62"/>
      <c r="K25" s="64">
        <v>16</v>
      </c>
      <c r="L25" s="61">
        <v>15.9</v>
      </c>
      <c r="M25" s="61">
        <v>16.8</v>
      </c>
      <c r="N25" s="61">
        <v>16.8</v>
      </c>
      <c r="O25" s="62">
        <v>16.2</v>
      </c>
      <c r="P25" s="65" t="s">
        <v>101</v>
      </c>
      <c r="Q25" s="66">
        <v>10</v>
      </c>
      <c r="R25" s="63"/>
      <c r="S25" s="63">
        <v>0</v>
      </c>
      <c r="T25" s="63"/>
      <c r="U25" s="67">
        <v>4</v>
      </c>
      <c r="V25" s="60">
        <v>1017</v>
      </c>
      <c r="W25" s="117">
        <f t="shared" si="2"/>
        <v>1027.0100650099737</v>
      </c>
      <c r="X25" s="123">
        <v>0</v>
      </c>
      <c r="Y25" s="130">
        <v>0</v>
      </c>
      <c r="Z25" s="123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28.08289985684576</v>
      </c>
      <c r="AH25">
        <f t="shared" si="5"/>
        <v>19.490204980077856</v>
      </c>
      <c r="AI25">
        <f t="shared" si="6"/>
        <v>14.776104980077857</v>
      </c>
      <c r="AJ25">
        <f t="shared" si="12"/>
        <v>12.801234182502588</v>
      </c>
      <c r="AT25">
        <f t="shared" si="13"/>
        <v>10.047469287475343</v>
      </c>
    </row>
    <row r="26" spans="1:46" ht="12.75">
      <c r="A26" s="68">
        <v>18</v>
      </c>
      <c r="B26" s="69">
        <v>25</v>
      </c>
      <c r="C26" s="70">
        <v>17.8</v>
      </c>
      <c r="D26" s="70">
        <v>32.7</v>
      </c>
      <c r="E26" s="70">
        <v>12.2</v>
      </c>
      <c r="F26" s="71">
        <f t="shared" si="0"/>
        <v>22.450000000000003</v>
      </c>
      <c r="G26" s="63">
        <f t="shared" si="7"/>
        <v>46.16329396995666</v>
      </c>
      <c r="H26" s="72">
        <f t="shared" si="1"/>
        <v>12.637595141553163</v>
      </c>
      <c r="I26" s="73">
        <v>8.6</v>
      </c>
      <c r="J26" s="71"/>
      <c r="K26" s="73">
        <v>16.9</v>
      </c>
      <c r="L26" s="70">
        <v>16.8</v>
      </c>
      <c r="M26" s="70">
        <v>17.7</v>
      </c>
      <c r="N26" s="70">
        <v>17.4</v>
      </c>
      <c r="O26" s="71">
        <v>16.3</v>
      </c>
      <c r="P26" s="74" t="s">
        <v>101</v>
      </c>
      <c r="Q26" s="75">
        <v>15</v>
      </c>
      <c r="R26" s="72"/>
      <c r="S26" s="72">
        <v>0</v>
      </c>
      <c r="T26" s="72"/>
      <c r="U26" s="76">
        <v>0</v>
      </c>
      <c r="V26" s="69">
        <v>1014.1</v>
      </c>
      <c r="W26" s="117">
        <f t="shared" si="2"/>
        <v>1024.0141828608364</v>
      </c>
      <c r="X26" s="123">
        <v>0</v>
      </c>
      <c r="Y26" s="130">
        <v>0</v>
      </c>
      <c r="Z26" s="123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31.666805513964558</v>
      </c>
      <c r="AH26">
        <f t="shared" si="5"/>
        <v>20.371240520305903</v>
      </c>
      <c r="AI26">
        <f t="shared" si="6"/>
        <v>14.618440520305903</v>
      </c>
      <c r="AJ26">
        <f t="shared" si="12"/>
        <v>12.637595141553163</v>
      </c>
      <c r="AT26">
        <f t="shared" si="13"/>
        <v>10.12239000138136</v>
      </c>
    </row>
    <row r="27" spans="1:46" ht="12.75">
      <c r="A27" s="59">
        <v>19</v>
      </c>
      <c r="B27" s="60">
        <v>24.1</v>
      </c>
      <c r="C27" s="61">
        <v>19.9</v>
      </c>
      <c r="D27" s="61">
        <v>34.3</v>
      </c>
      <c r="E27" s="61">
        <v>14.7</v>
      </c>
      <c r="F27" s="62">
        <f t="shared" si="0"/>
        <v>24.5</v>
      </c>
      <c r="G27" s="63">
        <f t="shared" si="7"/>
        <v>66.2216656474949</v>
      </c>
      <c r="H27" s="63">
        <f t="shared" si="1"/>
        <v>17.40623842631778</v>
      </c>
      <c r="I27" s="64">
        <v>9.3</v>
      </c>
      <c r="J27" s="62"/>
      <c r="K27" s="64">
        <v>17.1</v>
      </c>
      <c r="L27" s="61">
        <v>17.5</v>
      </c>
      <c r="M27" s="61">
        <v>18.2</v>
      </c>
      <c r="N27" s="61">
        <v>17.9</v>
      </c>
      <c r="O27" s="62">
        <v>16.6</v>
      </c>
      <c r="P27" s="65" t="s">
        <v>101</v>
      </c>
      <c r="Q27" s="66">
        <v>24</v>
      </c>
      <c r="R27" s="63"/>
      <c r="S27" s="63" t="s">
        <v>110</v>
      </c>
      <c r="T27" s="63"/>
      <c r="U27" s="67">
        <v>0</v>
      </c>
      <c r="V27" s="60">
        <v>1009.4</v>
      </c>
      <c r="W27" s="117">
        <f t="shared" si="2"/>
        <v>1019.2982835787172</v>
      </c>
      <c r="X27" s="123">
        <v>0</v>
      </c>
      <c r="Y27" s="130">
        <v>0</v>
      </c>
      <c r="Z27" s="123">
        <v>0</v>
      </c>
      <c r="AA27">
        <f t="shared" si="8"/>
        <v>19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30.007468377061397</v>
      </c>
      <c r="AH27">
        <f t="shared" si="5"/>
        <v>23.227245377935365</v>
      </c>
      <c r="AI27">
        <f t="shared" si="6"/>
        <v>19.871445377935363</v>
      </c>
      <c r="AJ27">
        <f t="shared" si="12"/>
        <v>17.40623842631778</v>
      </c>
      <c r="AT27">
        <f t="shared" si="13"/>
        <v>10.118436533552131</v>
      </c>
    </row>
    <row r="28" spans="1:46" ht="12.75">
      <c r="A28" s="68">
        <v>20</v>
      </c>
      <c r="B28" s="69">
        <v>17.9</v>
      </c>
      <c r="C28" s="70">
        <v>17.1</v>
      </c>
      <c r="D28" s="70">
        <v>31.1</v>
      </c>
      <c r="E28" s="70">
        <v>17.9</v>
      </c>
      <c r="F28" s="71">
        <f t="shared" si="0"/>
        <v>24.5</v>
      </c>
      <c r="G28" s="63">
        <f t="shared" si="7"/>
        <v>91.95652764880698</v>
      </c>
      <c r="H28" s="72">
        <f t="shared" si="1"/>
        <v>16.574562917162197</v>
      </c>
      <c r="I28" s="73">
        <v>15.4</v>
      </c>
      <c r="J28" s="71"/>
      <c r="K28" s="73">
        <v>18.8</v>
      </c>
      <c r="L28" s="70">
        <v>19.1</v>
      </c>
      <c r="M28" s="70">
        <v>19.1</v>
      </c>
      <c r="N28" s="70">
        <v>18.3</v>
      </c>
      <c r="O28" s="71">
        <v>16.8</v>
      </c>
      <c r="P28" s="74" t="s">
        <v>101</v>
      </c>
      <c r="Q28" s="75">
        <v>20</v>
      </c>
      <c r="R28" s="72"/>
      <c r="S28" s="72">
        <v>0</v>
      </c>
      <c r="T28" s="72"/>
      <c r="U28" s="76">
        <v>8</v>
      </c>
      <c r="V28" s="69">
        <v>1005.1</v>
      </c>
      <c r="W28" s="117">
        <f t="shared" si="2"/>
        <v>1015.1673008018884</v>
      </c>
      <c r="X28" s="123">
        <v>0</v>
      </c>
      <c r="Y28" s="130">
        <v>0</v>
      </c>
      <c r="Z28" s="123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20.49990953559285</v>
      </c>
      <c r="AH28">
        <f t="shared" si="5"/>
        <v>19.490204980077856</v>
      </c>
      <c r="AI28">
        <f t="shared" si="6"/>
        <v>18.851004980077857</v>
      </c>
      <c r="AJ28">
        <f t="shared" si="12"/>
        <v>16.574562917162197</v>
      </c>
      <c r="AT28">
        <f t="shared" si="13"/>
        <v>10.099689633486742</v>
      </c>
    </row>
    <row r="29" spans="1:46" ht="12.75">
      <c r="A29" s="59">
        <v>21</v>
      </c>
      <c r="B29" s="60">
        <v>19.9</v>
      </c>
      <c r="C29" s="61">
        <v>17.6</v>
      </c>
      <c r="D29" s="61">
        <v>29.3</v>
      </c>
      <c r="E29" s="61">
        <v>16.1</v>
      </c>
      <c r="F29" s="62">
        <f t="shared" si="0"/>
        <v>22.700000000000003</v>
      </c>
      <c r="G29" s="63">
        <f t="shared" si="7"/>
        <v>78.69346433583125</v>
      </c>
      <c r="H29" s="63">
        <f t="shared" si="1"/>
        <v>16.09036372576784</v>
      </c>
      <c r="I29" s="64">
        <v>10.7</v>
      </c>
      <c r="J29" s="62"/>
      <c r="K29" s="64">
        <v>19</v>
      </c>
      <c r="L29" s="61">
        <v>18</v>
      </c>
      <c r="M29" s="61">
        <v>19.4</v>
      </c>
      <c r="N29" s="61">
        <v>18.4</v>
      </c>
      <c r="O29" s="62">
        <v>17.2</v>
      </c>
      <c r="P29" s="65" t="s">
        <v>125</v>
      </c>
      <c r="Q29" s="66">
        <v>21</v>
      </c>
      <c r="R29" s="63"/>
      <c r="S29" s="63">
        <v>4.2</v>
      </c>
      <c r="T29" s="63"/>
      <c r="U29" s="67">
        <v>8</v>
      </c>
      <c r="V29" s="60">
        <v>1010</v>
      </c>
      <c r="W29" s="117">
        <f t="shared" si="2"/>
        <v>1020.0469376597403</v>
      </c>
      <c r="X29" s="123">
        <v>0</v>
      </c>
      <c r="Y29" s="130">
        <v>0</v>
      </c>
      <c r="Z29" s="123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23.227245377935365</v>
      </c>
      <c r="AH29">
        <f t="shared" si="5"/>
        <v>20.116024057681578</v>
      </c>
      <c r="AI29">
        <f t="shared" si="6"/>
        <v>18.27832405768158</v>
      </c>
      <c r="AJ29">
        <f t="shared" si="12"/>
        <v>16.09036372576784</v>
      </c>
      <c r="AT29">
        <f t="shared" si="13"/>
        <v>10.126493322470145</v>
      </c>
    </row>
    <row r="30" spans="1:46" ht="12.75">
      <c r="A30" s="68">
        <v>22</v>
      </c>
      <c r="B30" s="69">
        <v>20.7</v>
      </c>
      <c r="C30" s="70">
        <v>19.1</v>
      </c>
      <c r="D30" s="70">
        <v>26</v>
      </c>
      <c r="E30" s="70">
        <v>17.1</v>
      </c>
      <c r="F30" s="71">
        <f t="shared" si="0"/>
        <v>21.55</v>
      </c>
      <c r="G30" s="63">
        <f t="shared" si="7"/>
        <v>85.32190310741537</v>
      </c>
      <c r="H30" s="72">
        <f t="shared" si="1"/>
        <v>18.147939707220704</v>
      </c>
      <c r="I30" s="73">
        <v>12.3</v>
      </c>
      <c r="J30" s="71"/>
      <c r="K30" s="73">
        <v>20.7</v>
      </c>
      <c r="L30" s="70">
        <v>19.5</v>
      </c>
      <c r="M30" s="70">
        <v>19.1</v>
      </c>
      <c r="N30" s="73">
        <v>18.7</v>
      </c>
      <c r="O30" s="71">
        <v>17.2</v>
      </c>
      <c r="P30" s="74" t="s">
        <v>109</v>
      </c>
      <c r="Q30" s="75">
        <v>15</v>
      </c>
      <c r="R30" s="72"/>
      <c r="S30" s="72">
        <v>13.6</v>
      </c>
      <c r="T30" s="72"/>
      <c r="U30" s="76">
        <v>8</v>
      </c>
      <c r="V30" s="69">
        <v>1006.3</v>
      </c>
      <c r="W30" s="117">
        <f t="shared" si="2"/>
        <v>1016.2827219921951</v>
      </c>
      <c r="X30" s="123">
        <v>0</v>
      </c>
      <c r="Y30" s="130">
        <v>0</v>
      </c>
      <c r="Z30" s="123">
        <v>1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22</v>
      </c>
      <c r="AE30">
        <f t="shared" si="4"/>
        <v>22</v>
      </c>
      <c r="AG30">
        <f t="shared" si="11"/>
        <v>24.40405916986508</v>
      </c>
      <c r="AH30">
        <f t="shared" si="5"/>
        <v>22.100407719188595</v>
      </c>
      <c r="AI30">
        <f t="shared" si="6"/>
        <v>20.822007719188598</v>
      </c>
      <c r="AJ30">
        <f t="shared" si="12"/>
        <v>18.147939707220704</v>
      </c>
      <c r="AT30">
        <f t="shared" si="13"/>
        <v>10.229797506616878</v>
      </c>
    </row>
    <row r="31" spans="1:46" ht="12.75">
      <c r="A31" s="59">
        <v>23</v>
      </c>
      <c r="B31" s="60">
        <v>19</v>
      </c>
      <c r="C31" s="61">
        <v>16.5</v>
      </c>
      <c r="D31" s="61">
        <v>25.7</v>
      </c>
      <c r="E31" s="61">
        <v>14.1</v>
      </c>
      <c r="F31" s="62">
        <f t="shared" si="0"/>
        <v>19.9</v>
      </c>
      <c r="G31" s="63">
        <f t="shared" si="7"/>
        <v>76.32983982305015</v>
      </c>
      <c r="H31" s="63">
        <f t="shared" si="1"/>
        <v>14.743028263812985</v>
      </c>
      <c r="I31" s="64">
        <v>9.4</v>
      </c>
      <c r="J31" s="62"/>
      <c r="K31" s="64">
        <v>20.2</v>
      </c>
      <c r="L31" s="61">
        <v>19.1</v>
      </c>
      <c r="M31" s="61">
        <v>18.7</v>
      </c>
      <c r="N31" s="61">
        <v>18.4</v>
      </c>
      <c r="O31" s="62">
        <v>17.4</v>
      </c>
      <c r="P31" s="65" t="s">
        <v>108</v>
      </c>
      <c r="Q31" s="66">
        <v>18</v>
      </c>
      <c r="R31" s="63"/>
      <c r="S31" s="63" t="s">
        <v>110</v>
      </c>
      <c r="T31" s="63"/>
      <c r="U31" s="67">
        <v>8</v>
      </c>
      <c r="V31" s="60">
        <v>1008.3</v>
      </c>
      <c r="W31" s="117">
        <f t="shared" si="2"/>
        <v>1018.3611054061203</v>
      </c>
      <c r="X31" s="123">
        <v>0</v>
      </c>
      <c r="Y31" s="130">
        <v>0</v>
      </c>
      <c r="Z31" s="123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21.962976181766184</v>
      </c>
      <c r="AH31">
        <f t="shared" si="5"/>
        <v>18.76180453991678</v>
      </c>
      <c r="AI31">
        <f t="shared" si="6"/>
        <v>16.764304539916782</v>
      </c>
      <c r="AJ31">
        <f t="shared" si="12"/>
        <v>14.743028263812985</v>
      </c>
      <c r="AT31">
        <f t="shared" si="13"/>
        <v>10.239250595880575</v>
      </c>
    </row>
    <row r="32" spans="1:46" ht="12.75">
      <c r="A32" s="68">
        <v>24</v>
      </c>
      <c r="B32" s="69">
        <v>22.2</v>
      </c>
      <c r="C32" s="70">
        <v>16.8</v>
      </c>
      <c r="D32" s="70">
        <v>29.1</v>
      </c>
      <c r="E32" s="70">
        <v>10</v>
      </c>
      <c r="F32" s="71">
        <f t="shared" si="0"/>
        <v>19.55</v>
      </c>
      <c r="G32" s="63">
        <f t="shared" si="7"/>
        <v>55.3546000799674</v>
      </c>
      <c r="H32" s="72">
        <f t="shared" si="1"/>
        <v>12.83452639944802</v>
      </c>
      <c r="I32" s="73">
        <v>5.4</v>
      </c>
      <c r="J32" s="71"/>
      <c r="K32" s="73">
        <v>22.9</v>
      </c>
      <c r="L32" s="70">
        <v>18.8</v>
      </c>
      <c r="M32" s="70">
        <v>18.1</v>
      </c>
      <c r="N32" s="70">
        <v>18.1</v>
      </c>
      <c r="O32" s="71">
        <v>17.4</v>
      </c>
      <c r="P32" s="74" t="s">
        <v>125</v>
      </c>
      <c r="Q32" s="75">
        <v>23</v>
      </c>
      <c r="R32" s="72"/>
      <c r="S32" s="72">
        <v>0</v>
      </c>
      <c r="T32" s="72"/>
      <c r="U32" s="76">
        <v>0</v>
      </c>
      <c r="V32" s="69">
        <v>1012.6</v>
      </c>
      <c r="W32" s="117">
        <f t="shared" si="2"/>
        <v>1022.593908844786</v>
      </c>
      <c r="X32" s="123">
        <v>0</v>
      </c>
      <c r="Y32" s="130">
        <v>0</v>
      </c>
      <c r="Z32" s="123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26.75182181187863</v>
      </c>
      <c r="AH32">
        <f t="shared" si="5"/>
        <v>19.122963978070903</v>
      </c>
      <c r="AI32">
        <f t="shared" si="6"/>
        <v>14.808363978070904</v>
      </c>
      <c r="AJ32">
        <f t="shared" si="12"/>
        <v>12.83452639944802</v>
      </c>
      <c r="AT32">
        <f t="shared" si="13"/>
        <v>10.171787856342839</v>
      </c>
    </row>
    <row r="33" spans="1:46" ht="12.75">
      <c r="A33" s="59">
        <v>25</v>
      </c>
      <c r="B33" s="60">
        <v>25</v>
      </c>
      <c r="C33" s="61">
        <v>19.7</v>
      </c>
      <c r="D33" s="61">
        <v>31.8</v>
      </c>
      <c r="E33" s="61">
        <v>14.9</v>
      </c>
      <c r="F33" s="62">
        <f t="shared" si="0"/>
        <v>23.35</v>
      </c>
      <c r="G33" s="63">
        <f t="shared" si="7"/>
        <v>59.072022122259305</v>
      </c>
      <c r="H33" s="63">
        <f t="shared" si="1"/>
        <v>16.453381320860316</v>
      </c>
      <c r="I33" s="64">
        <v>9.6</v>
      </c>
      <c r="J33" s="62"/>
      <c r="K33" s="64">
        <v>22.5</v>
      </c>
      <c r="L33" s="61">
        <v>19.3</v>
      </c>
      <c r="M33" s="61">
        <v>18.7</v>
      </c>
      <c r="N33" s="61">
        <v>18.2</v>
      </c>
      <c r="O33" s="62">
        <v>17.4</v>
      </c>
      <c r="P33" s="65" t="s">
        <v>101</v>
      </c>
      <c r="Q33" s="66">
        <v>34</v>
      </c>
      <c r="R33" s="63"/>
      <c r="S33" s="63">
        <v>0.1</v>
      </c>
      <c r="T33" s="63"/>
      <c r="U33" s="67">
        <v>0</v>
      </c>
      <c r="V33" s="60">
        <v>1009.2</v>
      </c>
      <c r="W33" s="117">
        <f t="shared" si="2"/>
        <v>1019.0662788119082</v>
      </c>
      <c r="X33" s="123">
        <v>0</v>
      </c>
      <c r="Y33" s="130">
        <v>0</v>
      </c>
      <c r="Z33" s="123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31.666805513964558</v>
      </c>
      <c r="AH33">
        <f t="shared" si="5"/>
        <v>22.94092235862197</v>
      </c>
      <c r="AI33">
        <f t="shared" si="6"/>
        <v>18.70622235862197</v>
      </c>
      <c r="AJ33">
        <f t="shared" si="12"/>
        <v>16.453381320860316</v>
      </c>
      <c r="AT33">
        <f t="shared" si="13"/>
        <v>10.010065009973788</v>
      </c>
    </row>
    <row r="34" spans="1:46" ht="12.75">
      <c r="A34" s="68">
        <v>26</v>
      </c>
      <c r="B34" s="69">
        <v>24.7</v>
      </c>
      <c r="C34" s="70">
        <v>20.8</v>
      </c>
      <c r="D34" s="70">
        <v>29.7</v>
      </c>
      <c r="E34" s="70">
        <v>19.2</v>
      </c>
      <c r="F34" s="71">
        <f t="shared" si="0"/>
        <v>24.45</v>
      </c>
      <c r="G34" s="63">
        <f t="shared" si="7"/>
        <v>68.92351705497872</v>
      </c>
      <c r="H34" s="72">
        <f t="shared" si="1"/>
        <v>18.61339028156546</v>
      </c>
      <c r="I34" s="73">
        <v>14.2</v>
      </c>
      <c r="J34" s="71"/>
      <c r="K34" s="73">
        <v>24.1</v>
      </c>
      <c r="L34" s="70">
        <v>21</v>
      </c>
      <c r="M34" s="70">
        <v>19.7</v>
      </c>
      <c r="N34" s="70">
        <v>18.8</v>
      </c>
      <c r="O34" s="71">
        <v>17.5</v>
      </c>
      <c r="P34" s="74" t="s">
        <v>125</v>
      </c>
      <c r="Q34" s="75">
        <v>21</v>
      </c>
      <c r="R34" s="72"/>
      <c r="S34" s="72" t="s">
        <v>110</v>
      </c>
      <c r="T34" s="72"/>
      <c r="U34" s="76">
        <v>2</v>
      </c>
      <c r="V34" s="69">
        <v>1007.7</v>
      </c>
      <c r="W34" s="117">
        <f t="shared" si="2"/>
        <v>1017.5615936790376</v>
      </c>
      <c r="X34" s="123">
        <v>0</v>
      </c>
      <c r="Y34" s="130">
        <v>0</v>
      </c>
      <c r="Z34" s="123">
        <v>0</v>
      </c>
      <c r="AA34">
        <f t="shared" si="8"/>
        <v>0</v>
      </c>
      <c r="AB34">
        <f t="shared" si="9"/>
        <v>0</v>
      </c>
      <c r="AC34">
        <f t="shared" si="10"/>
        <v>0</v>
      </c>
      <c r="AE34">
        <f t="shared" si="4"/>
        <v>26</v>
      </c>
      <c r="AG34">
        <f t="shared" si="11"/>
        <v>31.10501038171807</v>
      </c>
      <c r="AH34">
        <f t="shared" si="5"/>
        <v>24.554767135396354</v>
      </c>
      <c r="AI34">
        <f t="shared" si="6"/>
        <v>21.438667135396354</v>
      </c>
      <c r="AJ34">
        <f t="shared" si="12"/>
        <v>18.61339028156546</v>
      </c>
      <c r="AT34">
        <f t="shared" si="13"/>
        <v>9.91418286083638</v>
      </c>
    </row>
    <row r="35" spans="1:46" ht="12.75">
      <c r="A35" s="59">
        <v>27</v>
      </c>
      <c r="B35" s="60">
        <v>21.8</v>
      </c>
      <c r="C35" s="61">
        <v>18.9</v>
      </c>
      <c r="D35" s="61">
        <v>28.1</v>
      </c>
      <c r="E35" s="61">
        <v>16.5</v>
      </c>
      <c r="F35" s="62">
        <f t="shared" si="0"/>
        <v>22.3</v>
      </c>
      <c r="G35" s="63">
        <f t="shared" si="7"/>
        <v>74.72721003456967</v>
      </c>
      <c r="H35" s="63">
        <f t="shared" si="1"/>
        <v>17.115376761746457</v>
      </c>
      <c r="I35" s="64">
        <v>11.3</v>
      </c>
      <c r="J35" s="62"/>
      <c r="K35" s="64">
        <v>21.2</v>
      </c>
      <c r="L35" s="61">
        <v>20</v>
      </c>
      <c r="M35" s="61">
        <v>19.6</v>
      </c>
      <c r="N35" s="61">
        <v>19.1</v>
      </c>
      <c r="O35" s="62">
        <v>17.7</v>
      </c>
      <c r="P35" s="65" t="s">
        <v>101</v>
      </c>
      <c r="Q35" s="66">
        <v>18</v>
      </c>
      <c r="R35" s="63"/>
      <c r="S35" s="63">
        <v>2.3</v>
      </c>
      <c r="T35" s="63"/>
      <c r="U35" s="67">
        <v>6</v>
      </c>
      <c r="V35" s="60">
        <v>1006.8</v>
      </c>
      <c r="W35" s="117">
        <f t="shared" si="2"/>
        <v>1016.7502188550262</v>
      </c>
      <c r="X35" s="123">
        <v>0</v>
      </c>
      <c r="Y35" s="130">
        <v>0</v>
      </c>
      <c r="Z35" s="123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26.10721539035455</v>
      </c>
      <c r="AH35">
        <f t="shared" si="5"/>
        <v>21.826293678927744</v>
      </c>
      <c r="AI35">
        <f t="shared" si="6"/>
        <v>19.509193678927744</v>
      </c>
      <c r="AJ35">
        <f t="shared" si="12"/>
        <v>17.115376761746457</v>
      </c>
      <c r="AT35">
        <f t="shared" si="13"/>
        <v>9.898283578717212</v>
      </c>
    </row>
    <row r="36" spans="1:46" ht="12.75">
      <c r="A36" s="68">
        <v>28</v>
      </c>
      <c r="B36" s="69">
        <v>19.3</v>
      </c>
      <c r="C36" s="70">
        <v>16.7</v>
      </c>
      <c r="D36" s="70">
        <v>28.2</v>
      </c>
      <c r="E36" s="70">
        <v>13.6</v>
      </c>
      <c r="F36" s="71">
        <f t="shared" si="0"/>
        <v>20.9</v>
      </c>
      <c r="G36" s="63">
        <f t="shared" si="7"/>
        <v>75.6316923592928</v>
      </c>
      <c r="H36" s="72">
        <f t="shared" si="1"/>
        <v>14.890533380871291</v>
      </c>
      <c r="I36" s="73">
        <v>9.6</v>
      </c>
      <c r="J36" s="71"/>
      <c r="K36" s="73">
        <v>20.5</v>
      </c>
      <c r="L36" s="70">
        <v>18.8</v>
      </c>
      <c r="M36" s="70">
        <v>18.9</v>
      </c>
      <c r="N36" s="70">
        <v>19</v>
      </c>
      <c r="O36" s="71">
        <v>17.9</v>
      </c>
      <c r="P36" s="74" t="s">
        <v>109</v>
      </c>
      <c r="Q36" s="75">
        <v>23</v>
      </c>
      <c r="R36" s="72"/>
      <c r="S36" s="72">
        <v>0</v>
      </c>
      <c r="T36" s="72"/>
      <c r="U36" s="76">
        <v>1</v>
      </c>
      <c r="V36" s="69">
        <v>1004.9</v>
      </c>
      <c r="W36" s="117">
        <f t="shared" si="2"/>
        <v>1014.9168333842418</v>
      </c>
      <c r="X36" s="123">
        <v>0</v>
      </c>
      <c r="Y36" s="130">
        <v>0</v>
      </c>
      <c r="Z36" s="123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22.37753182360666</v>
      </c>
      <c r="AH36">
        <f t="shared" si="5"/>
        <v>19.001906026433034</v>
      </c>
      <c r="AI36">
        <f t="shared" si="6"/>
        <v>16.924506026433033</v>
      </c>
      <c r="AJ36">
        <f t="shared" si="12"/>
        <v>14.890533380871291</v>
      </c>
      <c r="AT36">
        <f t="shared" si="13"/>
        <v>10.067300801888388</v>
      </c>
    </row>
    <row r="37" spans="1:46" ht="12.75">
      <c r="A37" s="59">
        <v>29</v>
      </c>
      <c r="B37" s="60">
        <v>21.8</v>
      </c>
      <c r="C37" s="61">
        <v>18</v>
      </c>
      <c r="D37" s="61">
        <v>27</v>
      </c>
      <c r="E37" s="61">
        <v>13.9</v>
      </c>
      <c r="F37" s="62">
        <f t="shared" si="0"/>
        <v>20.45</v>
      </c>
      <c r="G37" s="63">
        <f t="shared" si="7"/>
        <v>67.3878462599252</v>
      </c>
      <c r="H37" s="63">
        <f t="shared" si="1"/>
        <v>15.493196835829691</v>
      </c>
      <c r="I37" s="64">
        <v>8.4</v>
      </c>
      <c r="J37" s="62"/>
      <c r="K37" s="64">
        <v>21.1</v>
      </c>
      <c r="L37" s="61">
        <v>18.8</v>
      </c>
      <c r="M37" s="61">
        <v>18.7</v>
      </c>
      <c r="N37" s="61">
        <v>18.7</v>
      </c>
      <c r="O37" s="62">
        <v>17.9</v>
      </c>
      <c r="P37" s="65" t="s">
        <v>109</v>
      </c>
      <c r="Q37" s="66">
        <v>28</v>
      </c>
      <c r="R37" s="63"/>
      <c r="S37" s="63">
        <v>3.1</v>
      </c>
      <c r="T37" s="63"/>
      <c r="U37" s="67">
        <v>4</v>
      </c>
      <c r="V37" s="60">
        <v>998</v>
      </c>
      <c r="W37" s="117">
        <f t="shared" si="2"/>
        <v>1007.8632483286813</v>
      </c>
      <c r="X37" s="123">
        <v>0</v>
      </c>
      <c r="Y37" s="130">
        <v>0</v>
      </c>
      <c r="Z37" s="123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26.10721539035455</v>
      </c>
      <c r="AH37">
        <f t="shared" si="5"/>
        <v>20.629290169999656</v>
      </c>
      <c r="AI37">
        <f t="shared" si="6"/>
        <v>17.593090169999655</v>
      </c>
      <c r="AJ37">
        <f t="shared" si="12"/>
        <v>15.493196835829691</v>
      </c>
      <c r="AT37">
        <f t="shared" si="13"/>
        <v>10.046937659740284</v>
      </c>
    </row>
    <row r="38" spans="1:46" ht="12.75">
      <c r="A38" s="68">
        <v>30</v>
      </c>
      <c r="B38" s="69">
        <v>18</v>
      </c>
      <c r="C38" s="70">
        <v>15.1</v>
      </c>
      <c r="D38" s="70">
        <v>24.3</v>
      </c>
      <c r="E38" s="70">
        <v>13.1</v>
      </c>
      <c r="F38" s="71">
        <f t="shared" si="0"/>
        <v>18.7</v>
      </c>
      <c r="G38" s="63">
        <f t="shared" si="7"/>
        <v>71.92303170876032</v>
      </c>
      <c r="H38" s="72">
        <f t="shared" si="1"/>
        <v>12.864243333746773</v>
      </c>
      <c r="I38" s="73">
        <v>9.1</v>
      </c>
      <c r="J38" s="71"/>
      <c r="K38" s="73">
        <v>19.9</v>
      </c>
      <c r="L38" s="70">
        <v>18.5</v>
      </c>
      <c r="M38" s="70">
        <v>18.7</v>
      </c>
      <c r="N38" s="70">
        <v>18.7</v>
      </c>
      <c r="O38" s="71">
        <v>17.9</v>
      </c>
      <c r="P38" s="74" t="s">
        <v>109</v>
      </c>
      <c r="Q38" s="75">
        <v>24</v>
      </c>
      <c r="R38" s="72"/>
      <c r="S38" s="72">
        <v>0.1</v>
      </c>
      <c r="T38" s="72"/>
      <c r="U38" s="76">
        <v>3</v>
      </c>
      <c r="V38" s="69">
        <v>999.3</v>
      </c>
      <c r="W38" s="117">
        <f t="shared" si="2"/>
        <v>1009.305748841097</v>
      </c>
      <c r="X38" s="123">
        <v>0</v>
      </c>
      <c r="Y38" s="130">
        <v>0</v>
      </c>
      <c r="Z38" s="123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20.629290169999656</v>
      </c>
      <c r="AH38">
        <f t="shared" si="5"/>
        <v>17.154310910261028</v>
      </c>
      <c r="AI38">
        <f t="shared" si="6"/>
        <v>14.837210910261028</v>
      </c>
      <c r="AJ38">
        <f t="shared" si="12"/>
        <v>12.864243333746773</v>
      </c>
      <c r="AT38">
        <f t="shared" si="13"/>
        <v>9.982721992195103</v>
      </c>
    </row>
    <row r="39" spans="1:46" ht="12.75">
      <c r="A39" s="59">
        <v>31</v>
      </c>
      <c r="B39" s="60">
        <v>19.5</v>
      </c>
      <c r="C39" s="61">
        <v>15.9</v>
      </c>
      <c r="D39" s="61">
        <v>21.7</v>
      </c>
      <c r="E39" s="61">
        <v>14.1</v>
      </c>
      <c r="F39" s="62">
        <f t="shared" si="0"/>
        <v>17.9</v>
      </c>
      <c r="G39" s="63">
        <f t="shared" si="7"/>
        <v>67.00147051806158</v>
      </c>
      <c r="H39" s="63">
        <f t="shared" si="1"/>
        <v>13.214535497863478</v>
      </c>
      <c r="I39" s="64">
        <v>10.2</v>
      </c>
      <c r="J39" s="62"/>
      <c r="K39" s="64">
        <v>19</v>
      </c>
      <c r="L39" s="61">
        <v>18.1</v>
      </c>
      <c r="M39" s="61">
        <v>18.1</v>
      </c>
      <c r="N39" s="61">
        <v>18.2</v>
      </c>
      <c r="O39" s="62">
        <v>17.8</v>
      </c>
      <c r="P39" s="65" t="s">
        <v>109</v>
      </c>
      <c r="Q39" s="66">
        <v>31</v>
      </c>
      <c r="R39" s="63"/>
      <c r="S39" s="63">
        <v>3.8</v>
      </c>
      <c r="T39" s="63"/>
      <c r="U39" s="67">
        <v>7</v>
      </c>
      <c r="V39" s="60">
        <v>999</v>
      </c>
      <c r="W39" s="117">
        <f t="shared" si="2"/>
        <v>1008.9511772861968</v>
      </c>
      <c r="X39" s="123">
        <v>0</v>
      </c>
      <c r="Y39" s="130">
        <v>0</v>
      </c>
      <c r="Z39" s="123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22.65769397353286</v>
      </c>
      <c r="AH39">
        <f t="shared" si="5"/>
        <v>18.057388147749236</v>
      </c>
      <c r="AI39">
        <f t="shared" si="6"/>
        <v>15.180988147749236</v>
      </c>
      <c r="AJ39">
        <f t="shared" si="12"/>
        <v>13.214535497863478</v>
      </c>
      <c r="AT39">
        <f t="shared" si="13"/>
        <v>10.061105406120353</v>
      </c>
    </row>
    <row r="40" spans="1:46" ht="13.5" thickBot="1">
      <c r="A40" s="103"/>
      <c r="B40" s="104"/>
      <c r="C40" s="105"/>
      <c r="D40" s="105"/>
      <c r="E40" s="105"/>
      <c r="F40" s="106"/>
      <c r="G40" s="107"/>
      <c r="H40" s="107"/>
      <c r="I40" s="108"/>
      <c r="J40" s="106"/>
      <c r="K40" s="108"/>
      <c r="L40" s="105"/>
      <c r="M40" s="105"/>
      <c r="N40" s="105"/>
      <c r="O40" s="106"/>
      <c r="P40" s="104"/>
      <c r="Q40" s="106"/>
      <c r="R40" s="107"/>
      <c r="S40" s="107"/>
      <c r="T40" s="107"/>
      <c r="U40" s="107"/>
      <c r="V40" s="104"/>
      <c r="W40" s="118"/>
      <c r="X40" s="125"/>
      <c r="Y40" s="131"/>
      <c r="Z40" s="125"/>
      <c r="AT40">
        <f t="shared" si="13"/>
        <v>9.993908844785995</v>
      </c>
    </row>
    <row r="41" spans="1:46" ht="13.5" thickBot="1">
      <c r="A41" s="109" t="s">
        <v>19</v>
      </c>
      <c r="B41" s="110">
        <f>SUM(B9:B39)</f>
        <v>632.1999999999998</v>
      </c>
      <c r="C41" s="111">
        <f aca="true" t="shared" si="14" ref="C41:U41">SUM(C9:C39)</f>
        <v>534</v>
      </c>
      <c r="D41" s="111">
        <f t="shared" si="14"/>
        <v>837.6</v>
      </c>
      <c r="E41" s="111">
        <f t="shared" si="14"/>
        <v>422.7</v>
      </c>
      <c r="F41" s="112">
        <f t="shared" si="14"/>
        <v>630.15</v>
      </c>
      <c r="G41" s="113">
        <f t="shared" si="14"/>
        <v>2241.2919100831914</v>
      </c>
      <c r="H41" s="113">
        <f>SUM(H9:H39)</f>
        <v>466.02284837797544</v>
      </c>
      <c r="I41" s="114">
        <f t="shared" si="14"/>
        <v>294.7</v>
      </c>
      <c r="J41" s="112">
        <f t="shared" si="14"/>
        <v>0</v>
      </c>
      <c r="K41" s="114">
        <f t="shared" si="14"/>
        <v>583.3</v>
      </c>
      <c r="L41" s="111">
        <f t="shared" si="14"/>
        <v>556.9000000000001</v>
      </c>
      <c r="M41" s="111">
        <f t="shared" si="14"/>
        <v>559.5000000000001</v>
      </c>
      <c r="N41" s="111">
        <f t="shared" si="14"/>
        <v>548.1</v>
      </c>
      <c r="O41" s="112">
        <f t="shared" si="14"/>
        <v>516.8999999999997</v>
      </c>
      <c r="P41" s="110"/>
      <c r="Q41" s="115">
        <f t="shared" si="14"/>
        <v>651</v>
      </c>
      <c r="R41" s="113">
        <f t="shared" si="14"/>
        <v>0</v>
      </c>
      <c r="S41" s="113">
        <f>SUM(S9:S39)</f>
        <v>43.199999999999996</v>
      </c>
      <c r="T41" s="135"/>
      <c r="U41" s="115">
        <f t="shared" si="14"/>
        <v>102</v>
      </c>
      <c r="V41" s="113">
        <f>SUM(V9:V39)</f>
        <v>31292.899999999994</v>
      </c>
      <c r="W41" s="119">
        <f>SUM(W9:W39)</f>
        <v>31603.67824216724</v>
      </c>
      <c r="X41" s="113">
        <f>SUM(X9:X39)</f>
        <v>0</v>
      </c>
      <c r="Y41" s="119">
        <f>SUM(Y9:Y39)</f>
        <v>0</v>
      </c>
      <c r="Z41" s="134">
        <f>SUM(Z9:Z39)</f>
        <v>3</v>
      </c>
      <c r="AA41">
        <f>MAX(AA9:AA39)</f>
        <v>19</v>
      </c>
      <c r="AB41">
        <f>MAX(AB9:AB39)</f>
        <v>12</v>
      </c>
      <c r="AC41">
        <f>MAX(AC9:AC39)</f>
        <v>12</v>
      </c>
      <c r="AD41">
        <f>MAX(AD9:AD39)</f>
        <v>22</v>
      </c>
      <c r="AE41">
        <f>MAX(AE9:AE39)</f>
        <v>31</v>
      </c>
      <c r="AT41">
        <f t="shared" si="13"/>
        <v>9.86627881190817</v>
      </c>
    </row>
    <row r="42" spans="1:46" ht="12.75">
      <c r="A42" s="68" t="s">
        <v>20</v>
      </c>
      <c r="B42" s="69">
        <f>AVERAGE(B9:B39)</f>
        <v>20.393548387096768</v>
      </c>
      <c r="C42" s="70">
        <f aca="true" t="shared" si="15" ref="C42:U42">AVERAGE(C9:C39)</f>
        <v>17.225806451612904</v>
      </c>
      <c r="D42" s="70">
        <f t="shared" si="15"/>
        <v>27.019354838709678</v>
      </c>
      <c r="E42" s="70">
        <f t="shared" si="15"/>
        <v>13.635483870967741</v>
      </c>
      <c r="F42" s="71">
        <f t="shared" si="15"/>
        <v>20.32741935483871</v>
      </c>
      <c r="G42" s="72">
        <f t="shared" si="15"/>
        <v>72.29973903494165</v>
      </c>
      <c r="H42" s="72">
        <f>AVERAGE(H9:H39)</f>
        <v>15.032995108966949</v>
      </c>
      <c r="I42" s="73">
        <f t="shared" si="15"/>
        <v>9.506451612903225</v>
      </c>
      <c r="J42" s="71" t="e">
        <f t="shared" si="15"/>
        <v>#DIV/0!</v>
      </c>
      <c r="K42" s="73">
        <f t="shared" si="15"/>
        <v>18.816129032258065</v>
      </c>
      <c r="L42" s="70">
        <f t="shared" si="15"/>
        <v>17.964516129032262</v>
      </c>
      <c r="M42" s="70">
        <f t="shared" si="15"/>
        <v>18.048387096774196</v>
      </c>
      <c r="N42" s="70">
        <f t="shared" si="15"/>
        <v>17.68064516129032</v>
      </c>
      <c r="O42" s="71">
        <f t="shared" si="15"/>
        <v>16.674193548387088</v>
      </c>
      <c r="P42" s="69"/>
      <c r="Q42" s="71">
        <f t="shared" si="15"/>
        <v>21</v>
      </c>
      <c r="R42" s="72" t="e">
        <f t="shared" si="15"/>
        <v>#DIV/0!</v>
      </c>
      <c r="S42" s="72">
        <f>AVERAGE(S9:S39)</f>
        <v>1.5999999999999999</v>
      </c>
      <c r="T42" s="72"/>
      <c r="U42" s="72">
        <f t="shared" si="15"/>
        <v>3.2903225806451615</v>
      </c>
      <c r="V42" s="72">
        <f>AVERAGE(V9:V39)</f>
        <v>1009.448387096774</v>
      </c>
      <c r="W42" s="120">
        <f>AVERAGE(W9:W39)</f>
        <v>1019.4734916828141</v>
      </c>
      <c r="X42" s="123"/>
      <c r="Y42" s="130"/>
      <c r="Z42" s="126"/>
      <c r="AT42">
        <f t="shared" si="13"/>
        <v>9.861593679037528</v>
      </c>
    </row>
    <row r="43" spans="1:46" ht="12.75">
      <c r="A43" s="68" t="s">
        <v>21</v>
      </c>
      <c r="B43" s="69">
        <f>MAX(B9:B39)</f>
        <v>25</v>
      </c>
      <c r="C43" s="70">
        <f aca="true" t="shared" si="16" ref="C43:U43">MAX(C9:C39)</f>
        <v>20.8</v>
      </c>
      <c r="D43" s="70">
        <f t="shared" si="16"/>
        <v>34.3</v>
      </c>
      <c r="E43" s="70">
        <f t="shared" si="16"/>
        <v>19.2</v>
      </c>
      <c r="F43" s="71">
        <f t="shared" si="16"/>
        <v>24.5</v>
      </c>
      <c r="G43" s="72">
        <f t="shared" si="16"/>
        <v>94.56838535542418</v>
      </c>
      <c r="H43" s="72">
        <f>MAX(H9:H39)</f>
        <v>19.43503765844097</v>
      </c>
      <c r="I43" s="73">
        <f t="shared" si="16"/>
        <v>15.4</v>
      </c>
      <c r="J43" s="71">
        <f t="shared" si="16"/>
        <v>0</v>
      </c>
      <c r="K43" s="73">
        <f t="shared" si="16"/>
        <v>24.1</v>
      </c>
      <c r="L43" s="70">
        <f t="shared" si="16"/>
        <v>21</v>
      </c>
      <c r="M43" s="70">
        <f t="shared" si="16"/>
        <v>19.7</v>
      </c>
      <c r="N43" s="70">
        <f t="shared" si="16"/>
        <v>19.1</v>
      </c>
      <c r="O43" s="71">
        <f t="shared" si="16"/>
        <v>17.9</v>
      </c>
      <c r="P43" s="69"/>
      <c r="Q43" s="66">
        <f t="shared" si="16"/>
        <v>41</v>
      </c>
      <c r="R43" s="72">
        <f t="shared" si="16"/>
        <v>0</v>
      </c>
      <c r="S43" s="72">
        <f>MAX(S9:S39)</f>
        <v>13.6</v>
      </c>
      <c r="T43" s="136"/>
      <c r="U43" s="66">
        <f t="shared" si="16"/>
        <v>8</v>
      </c>
      <c r="V43" s="72">
        <f>MAX(V9:V39)</f>
        <v>1025.8</v>
      </c>
      <c r="W43" s="120">
        <f>MAX(W9:W39)</f>
        <v>1036.0392505958805</v>
      </c>
      <c r="X43" s="123"/>
      <c r="Y43" s="130"/>
      <c r="Z43" s="123"/>
      <c r="AT43">
        <f t="shared" si="13"/>
        <v>9.950218855026318</v>
      </c>
    </row>
    <row r="44" spans="1:46" ht="13.5" thickBot="1">
      <c r="A44" s="77" t="s">
        <v>22</v>
      </c>
      <c r="B44" s="78">
        <f>MIN(B9:B39)</f>
        <v>15.5</v>
      </c>
      <c r="C44" s="79">
        <f aca="true" t="shared" si="17" ref="C44:U44">MIN(C9:C39)</f>
        <v>13.5</v>
      </c>
      <c r="D44" s="79">
        <f t="shared" si="17"/>
        <v>21.1</v>
      </c>
      <c r="E44" s="79">
        <f t="shared" si="17"/>
        <v>7.5</v>
      </c>
      <c r="F44" s="80">
        <f t="shared" si="17"/>
        <v>16.1</v>
      </c>
      <c r="G44" s="81">
        <f t="shared" si="17"/>
        <v>46.16329396995666</v>
      </c>
      <c r="H44" s="81">
        <f>MIN(H9:H39)</f>
        <v>10.505403913438746</v>
      </c>
      <c r="I44" s="82">
        <f t="shared" si="17"/>
        <v>3.7</v>
      </c>
      <c r="J44" s="80">
        <f t="shared" si="17"/>
        <v>0</v>
      </c>
      <c r="K44" s="82">
        <f t="shared" si="17"/>
        <v>14.2</v>
      </c>
      <c r="L44" s="79">
        <f t="shared" si="17"/>
        <v>14.5</v>
      </c>
      <c r="M44" s="79">
        <f t="shared" si="17"/>
        <v>16.1</v>
      </c>
      <c r="N44" s="79">
        <f t="shared" si="17"/>
        <v>16.5</v>
      </c>
      <c r="O44" s="80">
        <f t="shared" si="17"/>
        <v>15.3</v>
      </c>
      <c r="P44" s="78"/>
      <c r="Q44" s="116">
        <f t="shared" si="17"/>
        <v>10</v>
      </c>
      <c r="R44" s="81">
        <f t="shared" si="17"/>
        <v>0</v>
      </c>
      <c r="S44" s="81">
        <f>MIN(S9:S39)</f>
        <v>0</v>
      </c>
      <c r="T44" s="137"/>
      <c r="U44" s="116">
        <f t="shared" si="17"/>
        <v>0</v>
      </c>
      <c r="V44" s="81">
        <f>MIN(V9:V39)</f>
        <v>994.8</v>
      </c>
      <c r="W44" s="121">
        <f>MIN(W9:W39)</f>
        <v>1004.8474692874753</v>
      </c>
      <c r="X44" s="124"/>
      <c r="Y44" s="132"/>
      <c r="Z44" s="124"/>
      <c r="AT44">
        <f t="shared" si="13"/>
        <v>10.016833384241908</v>
      </c>
    </row>
    <row r="45" spans="1:46" ht="13.5" thickBo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4"/>
      <c r="R45" s="43"/>
      <c r="S45" s="44"/>
      <c r="T45" s="44"/>
      <c r="U45" s="44"/>
      <c r="V45" s="43"/>
      <c r="W45" s="45"/>
      <c r="X45" s="97"/>
      <c r="Y45" s="133"/>
      <c r="Z45" s="97"/>
      <c r="AT45">
        <f t="shared" si="13"/>
        <v>9.863248328681234</v>
      </c>
    </row>
    <row r="46" spans="1:46" ht="12.7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9"/>
      <c r="Q46" s="39"/>
      <c r="R46" s="2"/>
      <c r="S46" s="39"/>
      <c r="T46" s="39"/>
      <c r="U46" s="39"/>
      <c r="V46" s="2"/>
      <c r="W46" s="2"/>
      <c r="AT46">
        <f t="shared" si="13"/>
        <v>10.00574884109713</v>
      </c>
    </row>
    <row r="47" spans="1:46" ht="12.75">
      <c r="A47" s="39"/>
      <c r="B47" s="2"/>
      <c r="C47" s="2"/>
      <c r="D47" s="2"/>
      <c r="E47" s="2"/>
      <c r="F47" s="2"/>
      <c r="G47" s="2"/>
      <c r="H47" s="39"/>
      <c r="I47" s="2"/>
      <c r="J47" s="2"/>
      <c r="K47" s="2"/>
      <c r="L47" s="2"/>
      <c r="M47" s="2"/>
      <c r="N47" s="2"/>
      <c r="O47" s="2"/>
      <c r="P47" s="39"/>
      <c r="Q47" s="40"/>
      <c r="R47" s="2"/>
      <c r="S47" s="2"/>
      <c r="T47" s="2"/>
      <c r="U47" s="39"/>
      <c r="V47" s="2"/>
      <c r="W47" s="2"/>
      <c r="AT47">
        <f t="shared" si="13"/>
        <v>9.951177286196808</v>
      </c>
    </row>
    <row r="48" spans="1:23" ht="12.75">
      <c r="A48" s="39"/>
      <c r="B48" s="2"/>
      <c r="C48" s="2"/>
      <c r="D48" s="2"/>
      <c r="E48" s="2"/>
      <c r="F48" s="2"/>
      <c r="G48" s="41"/>
      <c r="H48" s="39"/>
      <c r="I48" s="2"/>
      <c r="J48" s="2"/>
      <c r="K48" s="2"/>
      <c r="L48" s="2"/>
      <c r="M48" s="2"/>
      <c r="N48" s="2"/>
      <c r="O48" s="2"/>
      <c r="P48" s="39"/>
      <c r="Q48" s="39"/>
      <c r="R48" s="2"/>
      <c r="S48" s="2"/>
      <c r="T48" s="2"/>
      <c r="U48" s="39"/>
      <c r="V48" s="2"/>
      <c r="W48" s="2"/>
    </row>
    <row r="49" spans="1:23" ht="12.7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9"/>
      <c r="Q49" s="39"/>
      <c r="R49" s="2"/>
      <c r="S49" s="39"/>
      <c r="T49" s="39"/>
      <c r="U49" s="39"/>
      <c r="V49" s="2"/>
      <c r="W49" s="2"/>
    </row>
    <row r="50" spans="1:23" ht="12.7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9"/>
      <c r="Q50" s="39"/>
      <c r="R50" s="2"/>
      <c r="S50" s="39"/>
      <c r="T50" s="39"/>
      <c r="U50" s="39"/>
      <c r="V50" s="2"/>
      <c r="W50" s="2"/>
    </row>
    <row r="53" ht="12.75">
      <c r="A53" s="33"/>
    </row>
    <row r="58" ht="12.75">
      <c r="B58" s="38" t="s">
        <v>63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13</v>
      </c>
      <c r="C61">
        <f>DCOUNTA(S8:S38,1,C59:C60)</f>
        <v>11</v>
      </c>
      <c r="D61">
        <f>DCOUNTA(S8:S38,1,D59:D60)</f>
        <v>6</v>
      </c>
      <c r="F61">
        <f>DCOUNTA(S8:S38,1,F59:F60)</f>
        <v>4</v>
      </c>
    </row>
    <row r="63" spans="2:4" ht="12.75">
      <c r="B63" t="s">
        <v>80</v>
      </c>
      <c r="C63" t="s">
        <v>81</v>
      </c>
      <c r="D63" t="s">
        <v>82</v>
      </c>
    </row>
    <row r="64" spans="2:4" ht="12.75">
      <c r="B64">
        <f>(B61-F61)</f>
        <v>9</v>
      </c>
      <c r="C64">
        <f>(C61-F61)</f>
        <v>7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7">
      <selection activeCell="C20" sqref="C20"/>
    </sheetView>
  </sheetViews>
  <sheetFormatPr defaultColWidth="9.140625" defaultRowHeight="12.75"/>
  <sheetData>
    <row r="1" spans="1:14" ht="12.75">
      <c r="A1" s="4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4" t="s">
        <v>27</v>
      </c>
      <c r="B4" s="18"/>
      <c r="C4" s="18"/>
      <c r="D4" s="18"/>
      <c r="E4" s="18"/>
      <c r="F4" s="18"/>
      <c r="G4" s="18"/>
      <c r="H4" s="56" t="s">
        <v>100</v>
      </c>
      <c r="I4" s="56" t="s">
        <v>54</v>
      </c>
      <c r="J4" s="56">
        <v>2006</v>
      </c>
      <c r="K4" s="18"/>
      <c r="L4" s="18"/>
      <c r="M4" s="18"/>
      <c r="N4" s="19"/>
    </row>
    <row r="5" spans="1:14" ht="12.7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5" t="s">
        <v>28</v>
      </c>
      <c r="B6" s="3"/>
      <c r="C6" s="3"/>
      <c r="D6" s="3"/>
      <c r="E6" s="3"/>
      <c r="F6" s="3"/>
      <c r="G6" s="154" t="s">
        <v>55</v>
      </c>
      <c r="H6" s="155"/>
      <c r="I6" s="155"/>
      <c r="J6" s="155"/>
      <c r="K6" s="155"/>
      <c r="L6" s="155"/>
      <c r="M6" s="155"/>
      <c r="N6" s="156"/>
    </row>
    <row r="7" spans="1:25" ht="12.75">
      <c r="A7" s="26" t="s">
        <v>29</v>
      </c>
      <c r="B7" s="3"/>
      <c r="C7" s="22">
        <f>Data1!$D$42</f>
        <v>27.019354838709678</v>
      </c>
      <c r="D7" s="3" t="s">
        <v>147</v>
      </c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6" t="s">
        <v>30</v>
      </c>
      <c r="B8" s="3"/>
      <c r="C8" s="22">
        <f>Data1!$E$42</f>
        <v>13.635483870967741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6" t="s">
        <v>70</v>
      </c>
      <c r="B9" s="3"/>
      <c r="C9" s="22">
        <f>Data1!$F$42</f>
        <v>20.32741935483871</v>
      </c>
      <c r="D9" s="5">
        <v>3.6</v>
      </c>
      <c r="E9" s="3"/>
      <c r="F9" s="37">
        <v>1</v>
      </c>
      <c r="G9" s="85" t="s">
        <v>102</v>
      </c>
      <c r="H9" s="86"/>
      <c r="I9" s="86"/>
      <c r="J9" s="86"/>
      <c r="K9" s="86"/>
      <c r="L9" s="86"/>
      <c r="M9" s="87"/>
      <c r="N9" s="88"/>
      <c r="X9" s="2"/>
      <c r="Y9" s="2"/>
      <c r="Z9" s="2"/>
      <c r="AA9" s="2"/>
      <c r="AB9" s="2"/>
    </row>
    <row r="10" spans="1:28" ht="12.75">
      <c r="A10" s="26" t="s">
        <v>31</v>
      </c>
      <c r="B10" s="22">
        <f>Data1!$D$43</f>
        <v>34.3</v>
      </c>
      <c r="C10" s="5" t="s">
        <v>32</v>
      </c>
      <c r="D10" s="5">
        <f>Data1!$AA$41</f>
        <v>19</v>
      </c>
      <c r="E10" s="3"/>
      <c r="F10" s="37">
        <v>2</v>
      </c>
      <c r="G10" s="89" t="s">
        <v>104</v>
      </c>
      <c r="H10" s="83"/>
      <c r="I10" s="83"/>
      <c r="J10" s="83"/>
      <c r="K10" s="83"/>
      <c r="L10" s="83"/>
      <c r="M10" s="84"/>
      <c r="N10" s="90"/>
      <c r="X10" s="2"/>
      <c r="Y10" s="2"/>
      <c r="Z10" s="2"/>
      <c r="AA10" s="2"/>
      <c r="AB10" s="2"/>
    </row>
    <row r="11" spans="1:28" ht="12.75">
      <c r="A11" s="26" t="s">
        <v>33</v>
      </c>
      <c r="B11" s="22">
        <f>Data1!$E$44</f>
        <v>7.5</v>
      </c>
      <c r="C11" s="5" t="s">
        <v>32</v>
      </c>
      <c r="D11" s="23">
        <f>Data1!$AB$41</f>
        <v>12</v>
      </c>
      <c r="E11" s="3"/>
      <c r="F11" s="37">
        <v>3</v>
      </c>
      <c r="G11" s="89" t="s">
        <v>105</v>
      </c>
      <c r="H11" s="83"/>
      <c r="I11" s="83"/>
      <c r="J11" s="83"/>
      <c r="K11" s="83"/>
      <c r="L11" s="83"/>
      <c r="M11" s="84"/>
      <c r="N11" s="90"/>
      <c r="X11" s="2"/>
      <c r="Y11" s="2"/>
      <c r="Z11" s="2"/>
      <c r="AA11" s="2"/>
      <c r="AB11" s="2"/>
    </row>
    <row r="12" spans="1:28" ht="12.75">
      <c r="A12" s="26" t="s">
        <v>34</v>
      </c>
      <c r="B12" s="22">
        <f>Data1!$I$44</f>
        <v>3.7</v>
      </c>
      <c r="C12" s="5" t="s">
        <v>32</v>
      </c>
      <c r="D12" s="23">
        <f>Data1!$AC$41</f>
        <v>12</v>
      </c>
      <c r="E12" s="3"/>
      <c r="F12" s="37">
        <v>4</v>
      </c>
      <c r="G12" s="89" t="s">
        <v>106</v>
      </c>
      <c r="H12" s="83"/>
      <c r="I12" s="83"/>
      <c r="J12" s="83"/>
      <c r="K12" s="83"/>
      <c r="L12" s="83"/>
      <c r="M12" s="84"/>
      <c r="N12" s="90"/>
      <c r="X12" s="2"/>
      <c r="Y12" s="2"/>
      <c r="Z12" s="2"/>
      <c r="AA12" s="2"/>
      <c r="AB12" s="2"/>
    </row>
    <row r="13" spans="1:28" ht="12.75">
      <c r="A13" s="27" t="s">
        <v>35</v>
      </c>
      <c r="B13" s="22">
        <f>Data1!$O$42</f>
        <v>16.674193548387088</v>
      </c>
      <c r="C13" s="5"/>
      <c r="D13" s="23"/>
      <c r="E13" s="3"/>
      <c r="F13" s="37">
        <v>5</v>
      </c>
      <c r="G13" s="89" t="s">
        <v>107</v>
      </c>
      <c r="H13" s="83"/>
      <c r="I13" s="83"/>
      <c r="J13" s="83"/>
      <c r="K13" s="83"/>
      <c r="L13" s="83"/>
      <c r="M13" s="84"/>
      <c r="N13" s="90"/>
      <c r="X13" s="2"/>
      <c r="Y13" s="2"/>
      <c r="Z13" s="2"/>
      <c r="AA13" s="2"/>
      <c r="AB13" s="2"/>
    </row>
    <row r="14" spans="1:28" ht="12.75">
      <c r="A14" s="26"/>
      <c r="B14" s="3"/>
      <c r="C14" s="3"/>
      <c r="D14" s="5"/>
      <c r="E14" s="3"/>
      <c r="F14" s="37">
        <v>6</v>
      </c>
      <c r="G14" s="89" t="s">
        <v>114</v>
      </c>
      <c r="H14" s="83"/>
      <c r="I14" s="83"/>
      <c r="J14" s="83"/>
      <c r="K14" s="83"/>
      <c r="L14" s="83"/>
      <c r="M14" s="84"/>
      <c r="N14" s="90"/>
      <c r="X14" s="2"/>
      <c r="Y14" s="2"/>
      <c r="Z14" s="2"/>
      <c r="AA14" s="2"/>
      <c r="AB14" s="2"/>
    </row>
    <row r="15" spans="1:14" ht="12.75">
      <c r="A15" s="25"/>
      <c r="B15" s="3"/>
      <c r="C15" s="22"/>
      <c r="D15" s="3"/>
      <c r="E15" s="3"/>
      <c r="F15" s="37">
        <v>7</v>
      </c>
      <c r="G15" s="89" t="s">
        <v>111</v>
      </c>
      <c r="H15" s="83"/>
      <c r="I15" s="83"/>
      <c r="J15" s="83"/>
      <c r="K15" s="83"/>
      <c r="L15" s="83"/>
      <c r="M15" s="84"/>
      <c r="N15" s="90"/>
    </row>
    <row r="16" spans="1:14" ht="12.75">
      <c r="A16" s="26"/>
      <c r="B16" s="3"/>
      <c r="C16" s="5"/>
      <c r="D16" s="5" t="s">
        <v>149</v>
      </c>
      <c r="E16" s="3"/>
      <c r="F16" s="37">
        <v>8</v>
      </c>
      <c r="G16" s="89" t="s">
        <v>112</v>
      </c>
      <c r="H16" s="83"/>
      <c r="I16" s="83"/>
      <c r="J16" s="83"/>
      <c r="K16" s="83"/>
      <c r="L16" s="83"/>
      <c r="M16" s="84"/>
      <c r="N16" s="90"/>
    </row>
    <row r="17" spans="1:14" ht="12.75">
      <c r="A17" s="25" t="s">
        <v>37</v>
      </c>
      <c r="B17" s="3" t="s">
        <v>38</v>
      </c>
      <c r="C17" s="21">
        <f>Data1!$S$41</f>
        <v>43.199999999999996</v>
      </c>
      <c r="D17" s="5">
        <v>93</v>
      </c>
      <c r="E17" s="3"/>
      <c r="F17" s="37">
        <v>9</v>
      </c>
      <c r="G17" s="89" t="s">
        <v>113</v>
      </c>
      <c r="H17" s="83"/>
      <c r="I17" s="83"/>
      <c r="J17" s="83"/>
      <c r="K17" s="83"/>
      <c r="L17" s="83"/>
      <c r="M17" s="84"/>
      <c r="N17" s="90"/>
    </row>
    <row r="18" spans="1:14" ht="12.75">
      <c r="A18" s="26" t="s">
        <v>39</v>
      </c>
      <c r="B18" s="3"/>
      <c r="C18" s="5">
        <v>10</v>
      </c>
      <c r="D18" s="5"/>
      <c r="E18" s="3"/>
      <c r="F18" s="37">
        <v>10</v>
      </c>
      <c r="G18" s="89" t="s">
        <v>115</v>
      </c>
      <c r="H18" s="83"/>
      <c r="I18" s="83"/>
      <c r="J18" s="83"/>
      <c r="K18" s="83"/>
      <c r="L18" s="83"/>
      <c r="M18" s="84"/>
      <c r="N18" s="90"/>
    </row>
    <row r="19" spans="1:14" ht="12.75">
      <c r="A19" s="26" t="s">
        <v>40</v>
      </c>
      <c r="B19" s="3"/>
      <c r="C19" s="5">
        <v>8</v>
      </c>
      <c r="D19" s="5"/>
      <c r="E19" s="3"/>
      <c r="F19" s="37">
        <v>11</v>
      </c>
      <c r="G19" s="89" t="s">
        <v>116</v>
      </c>
      <c r="H19" s="83"/>
      <c r="I19" s="83"/>
      <c r="J19" s="83"/>
      <c r="K19" s="83"/>
      <c r="L19" s="83"/>
      <c r="M19" s="84"/>
      <c r="N19" s="90"/>
    </row>
    <row r="20" spans="1:14" ht="12.75">
      <c r="A20" s="26" t="s">
        <v>64</v>
      </c>
      <c r="B20" s="3"/>
      <c r="C20" s="5">
        <f>Data1!$D$64</f>
        <v>2</v>
      </c>
      <c r="D20" s="5"/>
      <c r="E20" s="3"/>
      <c r="F20" s="37">
        <v>12</v>
      </c>
      <c r="G20" s="89" t="s">
        <v>117</v>
      </c>
      <c r="H20" s="83"/>
      <c r="I20" s="83"/>
      <c r="J20" s="83"/>
      <c r="K20" s="83"/>
      <c r="L20" s="83"/>
      <c r="M20" s="84"/>
      <c r="N20" s="90"/>
    </row>
    <row r="21" spans="1:14" ht="12.75">
      <c r="A21" s="26" t="s">
        <v>41</v>
      </c>
      <c r="B21" s="3" t="s">
        <v>42</v>
      </c>
      <c r="C21" s="5">
        <f>Data1!$S$43</f>
        <v>13.6</v>
      </c>
      <c r="D21" s="5"/>
      <c r="E21" s="3"/>
      <c r="F21" s="37">
        <v>13</v>
      </c>
      <c r="G21" s="89" t="s">
        <v>118</v>
      </c>
      <c r="H21" s="83"/>
      <c r="I21" s="83"/>
      <c r="J21" s="83"/>
      <c r="K21" s="83"/>
      <c r="L21" s="83"/>
      <c r="M21" s="84"/>
      <c r="N21" s="90"/>
    </row>
    <row r="22" spans="1:14" ht="12.75">
      <c r="A22" s="26" t="s">
        <v>43</v>
      </c>
      <c r="B22" s="3"/>
      <c r="C22" s="23">
        <f>Data1!$AD$41</f>
        <v>22</v>
      </c>
      <c r="D22" s="5"/>
      <c r="E22" s="3"/>
      <c r="F22" s="37">
        <v>14</v>
      </c>
      <c r="G22" s="89" t="s">
        <v>119</v>
      </c>
      <c r="H22" s="83"/>
      <c r="I22" s="83"/>
      <c r="J22" s="83"/>
      <c r="K22" s="83"/>
      <c r="L22" s="83"/>
      <c r="M22" s="84"/>
      <c r="N22" s="90"/>
    </row>
    <row r="23" spans="1:14" ht="12.75">
      <c r="A23" s="26"/>
      <c r="B23" s="3"/>
      <c r="C23" s="5"/>
      <c r="D23" s="5"/>
      <c r="E23" s="3"/>
      <c r="F23" s="37">
        <v>15</v>
      </c>
      <c r="G23" s="89" t="s">
        <v>120</v>
      </c>
      <c r="H23" s="83"/>
      <c r="I23" s="83"/>
      <c r="J23" s="83"/>
      <c r="K23" s="83"/>
      <c r="L23" s="83"/>
      <c r="M23" s="84"/>
      <c r="N23" s="90"/>
    </row>
    <row r="24" spans="1:14" ht="12.75">
      <c r="A24" s="25" t="s">
        <v>44</v>
      </c>
      <c r="B24" s="3"/>
      <c r="C24" s="5"/>
      <c r="D24" s="5"/>
      <c r="E24" s="5" t="s">
        <v>32</v>
      </c>
      <c r="F24" s="37">
        <v>16</v>
      </c>
      <c r="G24" s="89" t="s">
        <v>121</v>
      </c>
      <c r="H24" s="83"/>
      <c r="I24" s="83"/>
      <c r="J24" s="83"/>
      <c r="K24" s="83"/>
      <c r="L24" s="83"/>
      <c r="M24" s="84"/>
      <c r="N24" s="90"/>
    </row>
    <row r="25" spans="1:14" ht="12.75">
      <c r="A25" s="26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37">
        <v>17</v>
      </c>
      <c r="G25" s="89" t="s">
        <v>122</v>
      </c>
      <c r="H25" s="83"/>
      <c r="I25" s="83"/>
      <c r="J25" s="83"/>
      <c r="K25" s="83"/>
      <c r="L25" s="83"/>
      <c r="M25" s="84"/>
      <c r="N25" s="90"/>
    </row>
    <row r="26" spans="1:14" ht="12.75">
      <c r="A26" s="26" t="s">
        <v>47</v>
      </c>
      <c r="B26" s="3"/>
      <c r="C26" s="5">
        <f>Data1!$R$41</f>
        <v>0</v>
      </c>
      <c r="D26" s="5" t="s">
        <v>46</v>
      </c>
      <c r="E26" s="3"/>
      <c r="F26" s="37">
        <v>18</v>
      </c>
      <c r="G26" s="89" t="s">
        <v>123</v>
      </c>
      <c r="H26" s="83"/>
      <c r="I26" s="83"/>
      <c r="J26" s="83"/>
      <c r="K26" s="83"/>
      <c r="L26" s="83"/>
      <c r="M26" s="84"/>
      <c r="N26" s="90"/>
    </row>
    <row r="27" spans="1:14" ht="12.75">
      <c r="A27" s="26"/>
      <c r="B27" s="3"/>
      <c r="C27" s="22"/>
      <c r="D27" s="5"/>
      <c r="E27" s="5"/>
      <c r="F27" s="37">
        <v>19</v>
      </c>
      <c r="G27" s="89" t="s">
        <v>148</v>
      </c>
      <c r="H27" s="83"/>
      <c r="I27" s="83"/>
      <c r="J27" s="83"/>
      <c r="K27" s="83"/>
      <c r="L27" s="83"/>
      <c r="M27" s="84"/>
      <c r="N27" s="90"/>
    </row>
    <row r="28" spans="1:14" ht="12.75">
      <c r="A28" s="26"/>
      <c r="B28" s="3"/>
      <c r="C28" s="5"/>
      <c r="D28" s="5"/>
      <c r="E28" s="5"/>
      <c r="F28" s="37">
        <v>20</v>
      </c>
      <c r="G28" s="89" t="s">
        <v>124</v>
      </c>
      <c r="H28" s="83"/>
      <c r="I28" s="83"/>
      <c r="J28" s="83"/>
      <c r="K28" s="83"/>
      <c r="L28" s="83"/>
      <c r="M28" s="84"/>
      <c r="N28" s="90"/>
    </row>
    <row r="29" spans="1:14" ht="12.75">
      <c r="A29" s="25" t="s">
        <v>48</v>
      </c>
      <c r="B29" s="3"/>
      <c r="C29" s="5"/>
      <c r="D29" s="5"/>
      <c r="E29" s="5"/>
      <c r="F29" s="37">
        <v>21</v>
      </c>
      <c r="G29" s="89" t="s">
        <v>126</v>
      </c>
      <c r="H29" s="83"/>
      <c r="I29" s="83"/>
      <c r="J29" s="83"/>
      <c r="K29" s="83"/>
      <c r="L29" s="83"/>
      <c r="M29" s="84"/>
      <c r="N29" s="90"/>
    </row>
    <row r="30" spans="1:14" ht="12.75">
      <c r="A30" s="26" t="s">
        <v>92</v>
      </c>
      <c r="B30" s="3"/>
      <c r="C30" s="5">
        <f>Data1!$Q$43</f>
        <v>41</v>
      </c>
      <c r="D30" s="5" t="s">
        <v>146</v>
      </c>
      <c r="E30" s="5"/>
      <c r="F30" s="37">
        <v>22</v>
      </c>
      <c r="G30" s="89" t="s">
        <v>143</v>
      </c>
      <c r="H30" s="83"/>
      <c r="I30" s="83"/>
      <c r="J30" s="83"/>
      <c r="K30" s="83"/>
      <c r="L30" s="83"/>
      <c r="M30" s="84"/>
      <c r="N30" s="90"/>
    </row>
    <row r="31" spans="1:14" ht="12.75">
      <c r="A31" s="26" t="s">
        <v>137</v>
      </c>
      <c r="B31" s="3"/>
      <c r="C31" s="5">
        <f>Data1!$AO$9</f>
        <v>1</v>
      </c>
      <c r="D31" s="22"/>
      <c r="E31" s="5"/>
      <c r="F31" s="37">
        <v>23</v>
      </c>
      <c r="G31" s="89" t="s">
        <v>128</v>
      </c>
      <c r="H31" s="83"/>
      <c r="I31" s="83"/>
      <c r="J31" s="83"/>
      <c r="K31" s="83"/>
      <c r="L31" s="83"/>
      <c r="M31" s="84"/>
      <c r="N31" s="90"/>
    </row>
    <row r="32" spans="1:14" ht="12.75">
      <c r="A32" s="26"/>
      <c r="B32" s="3"/>
      <c r="C32" s="5"/>
      <c r="D32" s="5"/>
      <c r="E32" s="23"/>
      <c r="F32" s="37">
        <v>24</v>
      </c>
      <c r="G32" s="89" t="s">
        <v>130</v>
      </c>
      <c r="H32" s="83"/>
      <c r="I32" s="83"/>
      <c r="J32" s="83"/>
      <c r="K32" s="83"/>
      <c r="L32" s="83"/>
      <c r="M32" s="84"/>
      <c r="N32" s="90"/>
    </row>
    <row r="33" spans="1:14" ht="12.75">
      <c r="A33" s="25" t="s">
        <v>49</v>
      </c>
      <c r="B33" s="3"/>
      <c r="C33" s="5"/>
      <c r="D33" s="3"/>
      <c r="E33" s="3"/>
      <c r="F33" s="37">
        <v>25</v>
      </c>
      <c r="G33" s="89" t="s">
        <v>131</v>
      </c>
      <c r="H33" s="83"/>
      <c r="I33" s="83"/>
      <c r="J33" s="83"/>
      <c r="K33" s="83"/>
      <c r="L33" s="83"/>
      <c r="M33" s="84"/>
      <c r="N33" s="90"/>
    </row>
    <row r="34" spans="1:14" ht="12.75">
      <c r="A34" s="26" t="s">
        <v>50</v>
      </c>
      <c r="B34" s="3"/>
      <c r="C34" s="5">
        <f>Data1!$Y$41</f>
        <v>0</v>
      </c>
      <c r="D34" s="3"/>
      <c r="E34" s="3"/>
      <c r="F34" s="37">
        <v>26</v>
      </c>
      <c r="G34" s="89" t="s">
        <v>132</v>
      </c>
      <c r="H34" s="83"/>
      <c r="I34" s="83"/>
      <c r="J34" s="83"/>
      <c r="K34" s="83"/>
      <c r="L34" s="83"/>
      <c r="M34" s="84"/>
      <c r="N34" s="90"/>
    </row>
    <row r="35" spans="1:14" ht="12.75">
      <c r="A35" s="26" t="s">
        <v>51</v>
      </c>
      <c r="B35" s="3"/>
      <c r="C35" s="5"/>
      <c r="D35" s="3"/>
      <c r="E35" s="3"/>
      <c r="F35" s="37">
        <v>27</v>
      </c>
      <c r="G35" s="89" t="s">
        <v>133</v>
      </c>
      <c r="H35" s="83"/>
      <c r="I35" s="83"/>
      <c r="J35" s="83"/>
      <c r="K35" s="83"/>
      <c r="L35" s="83"/>
      <c r="M35" s="84"/>
      <c r="N35" s="90"/>
    </row>
    <row r="36" spans="1:14" ht="12.75">
      <c r="A36" s="26" t="s">
        <v>52</v>
      </c>
      <c r="B36" s="3"/>
      <c r="C36" s="23"/>
      <c r="D36" s="5"/>
      <c r="E36" s="3"/>
      <c r="F36" s="37">
        <v>28</v>
      </c>
      <c r="G36" s="89" t="s">
        <v>134</v>
      </c>
      <c r="H36" s="83"/>
      <c r="I36" s="83"/>
      <c r="J36" s="83"/>
      <c r="K36" s="83"/>
      <c r="L36" s="83"/>
      <c r="M36" s="84"/>
      <c r="N36" s="90"/>
    </row>
    <row r="37" spans="1:14" ht="12.75">
      <c r="A37" s="26" t="s">
        <v>24</v>
      </c>
      <c r="B37" s="3"/>
      <c r="C37" s="5">
        <f>Data1!$Z$41</f>
        <v>3</v>
      </c>
      <c r="D37" s="5"/>
      <c r="E37" s="3"/>
      <c r="F37" s="37">
        <v>29</v>
      </c>
      <c r="G37" s="89" t="s">
        <v>135</v>
      </c>
      <c r="H37" s="83"/>
      <c r="I37" s="83"/>
      <c r="J37" s="83"/>
      <c r="K37" s="83"/>
      <c r="L37" s="83"/>
      <c r="M37" s="84"/>
      <c r="N37" s="90"/>
    </row>
    <row r="38" spans="1:14" ht="12.75">
      <c r="A38" s="26" t="s">
        <v>53</v>
      </c>
      <c r="B38" s="3"/>
      <c r="C38" s="5">
        <v>0</v>
      </c>
      <c r="D38" s="5"/>
      <c r="E38" s="3"/>
      <c r="F38" s="37">
        <v>30</v>
      </c>
      <c r="G38" s="89" t="s">
        <v>136</v>
      </c>
      <c r="H38" s="83"/>
      <c r="I38" s="83"/>
      <c r="J38" s="83"/>
      <c r="K38" s="83"/>
      <c r="L38" s="83"/>
      <c r="M38" s="84"/>
      <c r="N38" s="90"/>
    </row>
    <row r="39" spans="1:14" ht="13.5" thickBot="1">
      <c r="A39" s="26" t="s">
        <v>23</v>
      </c>
      <c r="B39" s="3"/>
      <c r="C39" s="5">
        <f>Data1!$AM$9</f>
        <v>0</v>
      </c>
      <c r="D39" s="5"/>
      <c r="E39" s="3"/>
      <c r="F39" s="37">
        <v>31</v>
      </c>
      <c r="G39" s="91" t="s">
        <v>138</v>
      </c>
      <c r="H39" s="92"/>
      <c r="I39" s="92"/>
      <c r="J39" s="92"/>
      <c r="K39" s="92"/>
      <c r="L39" s="92"/>
      <c r="M39" s="93"/>
      <c r="N39" s="94"/>
    </row>
    <row r="40" spans="1:14" ht="12.75">
      <c r="A40" s="26" t="s">
        <v>25</v>
      </c>
      <c r="B40" s="3"/>
      <c r="C40" s="5">
        <f>Data1!$AN$9</f>
        <v>0</v>
      </c>
      <c r="D40" s="5"/>
      <c r="E40" s="3"/>
      <c r="F40" s="5"/>
      <c r="G40" s="138" t="s">
        <v>141</v>
      </c>
      <c r="H40" s="139"/>
      <c r="I40" s="139"/>
      <c r="J40" s="139"/>
      <c r="K40" s="139"/>
      <c r="L40" s="139"/>
      <c r="M40" s="138"/>
      <c r="N40" s="140"/>
    </row>
    <row r="41" spans="1:14" ht="12.75">
      <c r="A41" s="26" t="s">
        <v>26</v>
      </c>
      <c r="B41" s="3"/>
      <c r="C41" s="5">
        <f>Data1!$X$41</f>
        <v>0</v>
      </c>
      <c r="D41" s="5"/>
      <c r="E41" s="3"/>
      <c r="F41" s="5"/>
      <c r="G41" s="141" t="s">
        <v>142</v>
      </c>
      <c r="H41" s="142"/>
      <c r="I41" s="142"/>
      <c r="J41" s="142"/>
      <c r="K41" s="142"/>
      <c r="L41" s="142"/>
      <c r="M41" s="141"/>
      <c r="N41" s="143"/>
    </row>
    <row r="42" spans="1:14" ht="12.75">
      <c r="A42" s="26"/>
      <c r="B42" s="3"/>
      <c r="C42" s="3"/>
      <c r="D42" s="5"/>
      <c r="E42" s="3"/>
      <c r="F42" s="3"/>
      <c r="G42" s="141" t="s">
        <v>127</v>
      </c>
      <c r="H42" s="142"/>
      <c r="I42" s="142"/>
      <c r="J42" s="142"/>
      <c r="K42" s="142"/>
      <c r="L42" s="142"/>
      <c r="M42" s="141"/>
      <c r="N42" s="143"/>
    </row>
    <row r="43" spans="1:14" ht="12.75">
      <c r="A43" s="25"/>
      <c r="B43" s="3"/>
      <c r="C43" s="3"/>
      <c r="D43" s="5"/>
      <c r="E43" s="3"/>
      <c r="F43" s="3"/>
      <c r="G43" s="141" t="s">
        <v>129</v>
      </c>
      <c r="H43" s="142"/>
      <c r="I43" s="142"/>
      <c r="J43" s="142"/>
      <c r="K43" s="142"/>
      <c r="L43" s="142"/>
      <c r="M43" s="141"/>
      <c r="N43" s="143"/>
    </row>
    <row r="44" spans="1:14" ht="12.75">
      <c r="A44" s="144" t="s">
        <v>139</v>
      </c>
      <c r="B44" s="3" t="s">
        <v>140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6"/>
      <c r="B45" s="3" t="s">
        <v>150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6"/>
      <c r="B46" s="3" t="s">
        <v>144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8"/>
      <c r="B47" s="8" t="s">
        <v>145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2006-08-01T09:35:40Z</cp:lastPrinted>
  <dcterms:created xsi:type="dcterms:W3CDTF">1998-03-11T18:30:34Z</dcterms:created>
  <dcterms:modified xsi:type="dcterms:W3CDTF">2008-07-13T22:34:06Z</dcterms:modified>
  <cp:category/>
  <cp:version/>
  <cp:contentType/>
  <cp:contentStatus/>
</cp:coreProperties>
</file>