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<sst xmlns="http://schemas.openxmlformats.org/spreadsheetml/2006/main" count="197" uniqueCount="159">
  <si>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</si>
  <si>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</si>
  <si>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</si>
  <si>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</si>
  <si>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</si>
  <si>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</si>
  <si>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</si>
  <si>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</si>
  <si>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</si>
  <si>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</si>
  <si>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</si>
  <si>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</si>
  <si>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</si>
  <si>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</si>
  <si>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</si>
  <si>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</si>
  <si>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</si>
  <si>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</si>
  <si>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</si>
  <si>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</si>
  <si>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</si>
  <si>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</si>
  <si>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</si>
  <si>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</si>
  <si>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</si>
  <si>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</si>
  <si>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</si>
  <si>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</si>
  <si>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</si>
  <si>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</si>
  <si>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</si>
  <si>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</si>
  <si>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</si>
  <si>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</si>
  <si>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</si>
  <si>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</si>
  <si>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</si>
  <si>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</si>
  <si>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</si>
  <si>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</si>
  <si>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</si>
  <si>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</si>
  <si>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</si>
  <si>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</si>
  <si>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</si>
  <si>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</si>
  <si>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</si>
  <si>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</si>
  <si>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</si>
  <si>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</si>
  <si>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</si>
  <si>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</si>
  <si>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</si>
  <si>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</si>
  <si>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</si>
  <si>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</si>
  <si>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</si>
  <si>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</si>
  <si>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</si>
  <si>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</si>
  <si>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</si>
  <si>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</si>
  <si>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</si>
  <si>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</si>
  <si>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</si>
  <si>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</si>
  <si>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</si>
  <si>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</si>
  <si>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</si>
  <si>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</si>
  <si>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</si>
  <si>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</si>
  <si>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</si>
  <si>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</si>
  <si>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</si>
  <si>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</si>
  <si>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</si>
  <si>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</si>
  <si>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</si>
  <si>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</si>
  <si>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</si>
  <si>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</si>
  <si>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</si>
  <si>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</si>
  <si>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</si>
  <si>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</si>
  <si>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</si>
  <si>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</si>
  <si>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</si>
  <si>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</si>
  <si>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</si>
  <si>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</si>
  <si>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</si>
  <si>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</si>
  <si>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</si>
  <si>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</si>
  <si>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</si>
  <si>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</si>
  <si>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</si>
  <si>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</si>
  <si>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</si>
  <si>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</si>
  <si>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</si>
  <si>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SSE</t>
  </si>
  <si>
    <t>SW</t>
  </si>
  <si>
    <t>July</t>
  </si>
  <si>
    <t>SE</t>
  </si>
  <si>
    <t>Good sunny spells, and temperatures rising quickly - the hottest day of the year so far.</t>
  </si>
  <si>
    <t>A showery day, with a few heavy downpours, though not lasting long. Good sunny spells too.</t>
  </si>
  <si>
    <t>A bright start, but showers developign as the day wore on. Temperatures about average.</t>
  </si>
  <si>
    <t>SSW</t>
  </si>
  <si>
    <t>Cool start, then sunny. More cloudy by evening with rain later in the night.</t>
  </si>
  <si>
    <t>A wet morning, clearing to sunshine and scattered showers. Turning windy.</t>
  </si>
  <si>
    <t xml:space="preserve">A wet start again, then further sunshine at times with heavy showers by afternoon. </t>
  </si>
  <si>
    <t xml:space="preserve">Another mix of sunshine and mostly light showers. A bit on the cool side still. </t>
  </si>
  <si>
    <t>W</t>
  </si>
  <si>
    <t xml:space="preserve">Bright with good sunny spells today. Feeling rather cool in a brisk breeze, however. </t>
  </si>
  <si>
    <t xml:space="preserve">A cloudy day with persistent rain, though not particularly heavy. Rather cool too. </t>
  </si>
  <si>
    <t xml:space="preserve">A brighter and fairly sunny day, but with a few showers again by evening. </t>
  </si>
  <si>
    <t xml:space="preserve">A few bright spells, but mostly cloudy with heavy showers developing after lunch for a time. </t>
  </si>
  <si>
    <t>tr</t>
  </si>
  <si>
    <t>A bright day, with a brief light shower before lunch. More sunshine later.</t>
  </si>
  <si>
    <t xml:space="preserve">Sunny spells and lighter winds. Feeling warmer than recent days - and dry too. </t>
  </si>
  <si>
    <t xml:space="preserve">Cloudy and rather humid, with a few bright or brief sunny intervals. Light winds. </t>
  </si>
  <si>
    <t>A very warm - even hot - day with sunny spells and patchy cloud. Rather windy at times.</t>
  </si>
  <si>
    <t xml:space="preserve">Clodier at first, then brighter. Sunny spells but cooler, especially in the wind. </t>
  </si>
  <si>
    <t>Cloudy with brief ourbreaks of mainly light rain. Feeling cool, especially in the breeze.</t>
  </si>
  <si>
    <t xml:space="preserve">Warmer and rather humid, with  a few showers. Bright intervals too. Less breezy. </t>
  </si>
  <si>
    <t xml:space="preserve">Cool breezes and scattered showers. Good sunny spells in between the showers. </t>
  </si>
  <si>
    <t>Another cool day, even cooler than yesterday. Good sunny spells. A few brief showers.</t>
  </si>
  <si>
    <t>Dry and sunny, and warmer that yesterday after a chilly start. Still quite breezy.</t>
  </si>
  <si>
    <t xml:space="preserve">Cloudy and dry, but warm and rather humid. Brighter with some sun for a time by evening. </t>
  </si>
  <si>
    <t xml:space="preserve">A very warm and humid day with very light winds. A lot of high cloud at times, but bright. </t>
  </si>
  <si>
    <t>Becoming very warm - even hot - with long spells of haxy sunshine. Some cloud too.</t>
  </si>
  <si>
    <t xml:space="preserve">A hot day, with more spells of sunshine. A brief light shower in the mid-afternoon. </t>
  </si>
  <si>
    <t xml:space="preserve">Further heat with long sunny spells, though a little cooler than yesterday. Light winds. </t>
  </si>
  <si>
    <t>NNE</t>
  </si>
  <si>
    <t>NE</t>
  </si>
  <si>
    <t>Hot again with temperatures rising fast. More cloud later; a few light showers by evening.</t>
  </si>
  <si>
    <t>More sunny, hot weather. Cloudier by evening, with a spell of rain overnight.*</t>
  </si>
  <si>
    <t>28th: a brief rumble of thunder or two around 1800hrs as heavy rain passed to the west</t>
  </si>
  <si>
    <t xml:space="preserve">of us. </t>
  </si>
  <si>
    <t xml:space="preserve">Cooler, though still warm with sunny spells. Showers as well, one or two heavy ones. </t>
  </si>
  <si>
    <t>NW</t>
  </si>
  <si>
    <t>WSW</t>
  </si>
  <si>
    <t>WNW</t>
  </si>
  <si>
    <t>NNW</t>
  </si>
  <si>
    <t>E</t>
  </si>
  <si>
    <t xml:space="preserve">Some sunshine, but also cloudy. Quite breezy at times, and becoming hot too. </t>
  </si>
  <si>
    <t xml:space="preserve">A cloudy day with spells of rain or showers, some heavy. Lighter winds and a bit cooler. </t>
  </si>
  <si>
    <t>NOTES:</t>
  </si>
  <si>
    <t xml:space="preserve">All mean temperatures for the month were the highest since 2006, reflecting how hot that year was, but how cool 2007 was! Overall, the </t>
  </si>
  <si>
    <t>monthly temperatures were within 0.1C of normal. The lowest min of 6.2C, however, was the lowest in July since 2004 (4.8C).</t>
  </si>
  <si>
    <t>Rainfall totals and number of days with rain also reflected the sharp contrast in 2006 and 2007 - although it was a rather wet month, it was in</t>
  </si>
  <si>
    <t>fact the driest July (66.6mm) since 2006 (43.2mm), but only because last year was exceprionally wet. The wettest 24hrs (11.5mm on 31st) was</t>
  </si>
  <si>
    <t>however, the lowest such figure in July since 2003 (10.2mm). Perhaps surprisingly, the max wind gust (32mph) was the lowest in July since</t>
  </si>
  <si>
    <t xml:space="preserve">2003 (26mph). </t>
  </si>
  <si>
    <t>Days of gale gusts</t>
  </si>
  <si>
    <t>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</si>
</sst>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26.7</c:v>
                </c:pt>
                <c:pt idx="1">
                  <c:v>20.1</c:v>
                </c:pt>
                <c:pt idx="2">
                  <c:v>19</c:v>
                </c:pt>
                <c:pt idx="3">
                  <c:v>22</c:v>
                </c:pt>
                <c:pt idx="4">
                  <c:v>21.4</c:v>
                </c:pt>
                <c:pt idx="5">
                  <c:v>18.7</c:v>
                </c:pt>
                <c:pt idx="6">
                  <c:v>19.3</c:v>
                </c:pt>
                <c:pt idx="7">
                  <c:v>18.1</c:v>
                </c:pt>
                <c:pt idx="8">
                  <c:v>16.9</c:v>
                </c:pt>
                <c:pt idx="9">
                  <c:v>19.3</c:v>
                </c:pt>
                <c:pt idx="10">
                  <c:v>18.8</c:v>
                </c:pt>
                <c:pt idx="11">
                  <c:v>18</c:v>
                </c:pt>
                <c:pt idx="12">
                  <c:v>20.9</c:v>
                </c:pt>
                <c:pt idx="13">
                  <c:v>21.4</c:v>
                </c:pt>
                <c:pt idx="14">
                  <c:v>25.1</c:v>
                </c:pt>
                <c:pt idx="15">
                  <c:v>18.4</c:v>
                </c:pt>
                <c:pt idx="16">
                  <c:v>15.9</c:v>
                </c:pt>
                <c:pt idx="17">
                  <c:v>19</c:v>
                </c:pt>
                <c:pt idx="18">
                  <c:v>18.7</c:v>
                </c:pt>
                <c:pt idx="19">
                  <c:v>17.4</c:v>
                </c:pt>
                <c:pt idx="20">
                  <c:v>20.2</c:v>
                </c:pt>
                <c:pt idx="21">
                  <c:v>21.2</c:v>
                </c:pt>
                <c:pt idx="22">
                  <c:v>25.4</c:v>
                </c:pt>
                <c:pt idx="23">
                  <c:v>26</c:v>
                </c:pt>
                <c:pt idx="24">
                  <c:v>28.8</c:v>
                </c:pt>
                <c:pt idx="25">
                  <c:v>27.1</c:v>
                </c:pt>
                <c:pt idx="26">
                  <c:v>28.5</c:v>
                </c:pt>
                <c:pt idx="27">
                  <c:v>28.7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10.1</c:v>
                </c:pt>
                <c:pt idx="1">
                  <c:v>10.5</c:v>
                </c:pt>
                <c:pt idx="2">
                  <c:v>11.1</c:v>
                </c:pt>
                <c:pt idx="3">
                  <c:v>6.2</c:v>
                </c:pt>
                <c:pt idx="4">
                  <c:v>13.2</c:v>
                </c:pt>
                <c:pt idx="5">
                  <c:v>12.2</c:v>
                </c:pt>
                <c:pt idx="6">
                  <c:v>12.1</c:v>
                </c:pt>
                <c:pt idx="7">
                  <c:v>10.6</c:v>
                </c:pt>
                <c:pt idx="8">
                  <c:v>9.8</c:v>
                </c:pt>
                <c:pt idx="9">
                  <c:v>13.2</c:v>
                </c:pt>
                <c:pt idx="10">
                  <c:v>12</c:v>
                </c:pt>
                <c:pt idx="11">
                  <c:v>9.8</c:v>
                </c:pt>
                <c:pt idx="12">
                  <c:v>10.7</c:v>
                </c:pt>
                <c:pt idx="13">
                  <c:v>10.1</c:v>
                </c:pt>
                <c:pt idx="14">
                  <c:v>16.4</c:v>
                </c:pt>
                <c:pt idx="15">
                  <c:v>12.5</c:v>
                </c:pt>
                <c:pt idx="16">
                  <c:v>12</c:v>
                </c:pt>
                <c:pt idx="17">
                  <c:v>12.8</c:v>
                </c:pt>
                <c:pt idx="18">
                  <c:v>14.1</c:v>
                </c:pt>
                <c:pt idx="19">
                  <c:v>8.9</c:v>
                </c:pt>
                <c:pt idx="20">
                  <c:v>7.1</c:v>
                </c:pt>
                <c:pt idx="21">
                  <c:v>10.6</c:v>
                </c:pt>
                <c:pt idx="22">
                  <c:v>11.1</c:v>
                </c:pt>
                <c:pt idx="23">
                  <c:v>13.5</c:v>
                </c:pt>
                <c:pt idx="24">
                  <c:v>14.1</c:v>
                </c:pt>
                <c:pt idx="25">
                  <c:v>13.7</c:v>
                </c:pt>
                <c:pt idx="26">
                  <c:v>13</c:v>
                </c:pt>
                <c:pt idx="27">
                  <c:v>17.2</c:v>
                </c:pt>
                <c:pt idx="28">
                  <c:v>16.9</c:v>
                </c:pt>
              </c:numCache>
            </c:numRef>
          </c:val>
          <c:smooth val="0"/>
        </c:ser>
        <c:marker val="1"/>
        <c:axId val="8213583"/>
        <c:axId val="6813384"/>
      </c:lineChart>
      <c:catAx>
        <c:axId val="821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8213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3.8</c:v>
                </c:pt>
                <c:pt idx="1">
                  <c:v>4.5</c:v>
                </c:pt>
                <c:pt idx="2">
                  <c:v>3.8</c:v>
                </c:pt>
                <c:pt idx="3">
                  <c:v>3.1</c:v>
                </c:pt>
                <c:pt idx="4">
                  <c:v>2.9</c:v>
                </c:pt>
                <c:pt idx="5">
                  <c:v>5.1</c:v>
                </c:pt>
                <c:pt idx="6">
                  <c:v>2.2</c:v>
                </c:pt>
                <c:pt idx="7">
                  <c:v>0.4</c:v>
                </c:pt>
                <c:pt idx="8">
                  <c:v>8.2</c:v>
                </c:pt>
                <c:pt idx="9">
                  <c:v>3.3</c:v>
                </c:pt>
                <c:pt idx="10">
                  <c:v>3.3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2.2</c:v>
                </c:pt>
                <c:pt idx="16">
                  <c:v>0.7</c:v>
                </c:pt>
                <c:pt idx="17">
                  <c:v>1.3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</c:v>
                </c:pt>
                <c:pt idx="27">
                  <c:v>7.5</c:v>
                </c:pt>
              </c:numCache>
            </c:numRef>
          </c:val>
        </c:ser>
        <c:axId val="61320457"/>
        <c:axId val="15013202"/>
      </c:barChart>
      <c:catAx>
        <c:axId val="61320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13202"/>
        <c:crosses val="autoZero"/>
        <c:auto val="1"/>
        <c:lblOffset val="100"/>
        <c:noMultiLvlLbl val="0"/>
      </c:catAx>
      <c:valAx>
        <c:axId val="1501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1320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10.2</c:v>
                </c:pt>
                <c:pt idx="1">
                  <c:v>3.9</c:v>
                </c:pt>
                <c:pt idx="2">
                  <c:v>5.6</c:v>
                </c:pt>
                <c:pt idx="3">
                  <c:v>8.9</c:v>
                </c:pt>
                <c:pt idx="4">
                  <c:v>5</c:v>
                </c:pt>
                <c:pt idx="5">
                  <c:v>4.6</c:v>
                </c:pt>
                <c:pt idx="6">
                  <c:v>5.8</c:v>
                </c:pt>
                <c:pt idx="7">
                  <c:v>6.5</c:v>
                </c:pt>
                <c:pt idx="8">
                  <c:v>0.5</c:v>
                </c:pt>
                <c:pt idx="9">
                  <c:v>6.7</c:v>
                </c:pt>
                <c:pt idx="10">
                  <c:v>3.7</c:v>
                </c:pt>
                <c:pt idx="11">
                  <c:v>7.2</c:v>
                </c:pt>
                <c:pt idx="12">
                  <c:v>6.8</c:v>
                </c:pt>
                <c:pt idx="13">
                  <c:v>1.5</c:v>
                </c:pt>
                <c:pt idx="14">
                  <c:v>7</c:v>
                </c:pt>
                <c:pt idx="15">
                  <c:v>6.5</c:v>
                </c:pt>
                <c:pt idx="16">
                  <c:v>0.2</c:v>
                </c:pt>
                <c:pt idx="17">
                  <c:v>2.3</c:v>
                </c:pt>
                <c:pt idx="18">
                  <c:v>7.5</c:v>
                </c:pt>
                <c:pt idx="19">
                  <c:v>5.7</c:v>
                </c:pt>
                <c:pt idx="20">
                  <c:v>10.5</c:v>
                </c:pt>
                <c:pt idx="21">
                  <c:v>1.2</c:v>
                </c:pt>
                <c:pt idx="22">
                  <c:v>7.1</c:v>
                </c:pt>
                <c:pt idx="23">
                  <c:v>7.6</c:v>
                </c:pt>
                <c:pt idx="24">
                  <c:v>8.5</c:v>
                </c:pt>
                <c:pt idx="25">
                  <c:v>9.4</c:v>
                </c:pt>
                <c:pt idx="26">
                  <c:v>9.1</c:v>
                </c:pt>
              </c:numCache>
            </c:numRef>
          </c:val>
        </c:ser>
        <c:axId val="901091"/>
        <c:axId val="8109820"/>
      </c:barChart>
      <c:catAx>
        <c:axId val="90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901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5.6</c:v>
                </c:pt>
                <c:pt idx="1">
                  <c:v>7.1</c:v>
                </c:pt>
                <c:pt idx="2">
                  <c:v>8.7</c:v>
                </c:pt>
                <c:pt idx="3">
                  <c:v>2.4</c:v>
                </c:pt>
                <c:pt idx="4">
                  <c:v>10</c:v>
                </c:pt>
                <c:pt idx="5">
                  <c:v>9.6</c:v>
                </c:pt>
                <c:pt idx="6">
                  <c:v>11.1</c:v>
                </c:pt>
                <c:pt idx="7">
                  <c:v>8.5</c:v>
                </c:pt>
                <c:pt idx="8">
                  <c:v>6.9</c:v>
                </c:pt>
                <c:pt idx="9">
                  <c:v>10.5</c:v>
                </c:pt>
                <c:pt idx="10">
                  <c:v>10</c:v>
                </c:pt>
                <c:pt idx="11">
                  <c:v>7.7</c:v>
                </c:pt>
                <c:pt idx="12">
                  <c:v>8.4</c:v>
                </c:pt>
                <c:pt idx="13">
                  <c:v>7.5</c:v>
                </c:pt>
                <c:pt idx="14">
                  <c:v>14.6</c:v>
                </c:pt>
                <c:pt idx="15">
                  <c:v>8.1</c:v>
                </c:pt>
                <c:pt idx="16">
                  <c:v>11.2</c:v>
                </c:pt>
                <c:pt idx="17">
                  <c:v>10.3</c:v>
                </c:pt>
                <c:pt idx="18">
                  <c:v>13</c:v>
                </c:pt>
                <c:pt idx="19">
                  <c:v>5.2</c:v>
                </c:pt>
                <c:pt idx="20">
                  <c:v>3.1</c:v>
                </c:pt>
                <c:pt idx="21">
                  <c:v>6.7</c:v>
                </c:pt>
                <c:pt idx="22">
                  <c:v>8.6</c:v>
                </c:pt>
                <c:pt idx="23">
                  <c:v>9.6</c:v>
                </c:pt>
                <c:pt idx="24">
                  <c:v>11.2</c:v>
                </c:pt>
                <c:pt idx="25">
                  <c:v>9.9</c:v>
                </c:pt>
                <c:pt idx="26">
                  <c:v>9.8</c:v>
                </c:pt>
                <c:pt idx="27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879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14.3</c:v>
                </c:pt>
                <c:pt idx="1">
                  <c:v>15.6</c:v>
                </c:pt>
                <c:pt idx="2">
                  <c:v>15</c:v>
                </c:pt>
                <c:pt idx="3">
                  <c:v>13.4</c:v>
                </c:pt>
                <c:pt idx="4">
                  <c:v>13.5</c:v>
                </c:pt>
                <c:pt idx="5">
                  <c:v>13.5</c:v>
                </c:pt>
                <c:pt idx="6">
                  <c:v>15.6</c:v>
                </c:pt>
                <c:pt idx="7">
                  <c:v>14.6</c:v>
                </c:pt>
                <c:pt idx="8">
                  <c:v>14</c:v>
                </c:pt>
                <c:pt idx="9">
                  <c:v>14.7</c:v>
                </c:pt>
                <c:pt idx="10">
                  <c:v>14.7</c:v>
                </c:pt>
                <c:pt idx="11">
                  <c:v>14.5</c:v>
                </c:pt>
                <c:pt idx="12">
                  <c:v>16.9</c:v>
                </c:pt>
                <c:pt idx="13">
                  <c:v>14.5</c:v>
                </c:pt>
                <c:pt idx="14">
                  <c:v>16.3</c:v>
                </c:pt>
                <c:pt idx="15">
                  <c:v>15.5</c:v>
                </c:pt>
                <c:pt idx="16">
                  <c:v>15</c:v>
                </c:pt>
                <c:pt idx="17">
                  <c:v>15</c:v>
                </c:pt>
                <c:pt idx="18">
                  <c:v>16.4</c:v>
                </c:pt>
                <c:pt idx="19">
                  <c:v>14.9</c:v>
                </c:pt>
                <c:pt idx="20">
                  <c:v>12.9</c:v>
                </c:pt>
                <c:pt idx="21">
                  <c:v>14.6</c:v>
                </c:pt>
                <c:pt idx="22">
                  <c:v>16.4</c:v>
                </c:pt>
                <c:pt idx="23">
                  <c:v>16.5</c:v>
                </c:pt>
                <c:pt idx="24">
                  <c:v>17.4</c:v>
                </c:pt>
                <c:pt idx="25">
                  <c:v>18.2</c:v>
                </c:pt>
                <c:pt idx="26">
                  <c:v>19</c:v>
                </c:pt>
                <c:pt idx="27">
                  <c:v>19.8</c:v>
                </c:pt>
              </c:numCache>
            </c:numRef>
          </c:val>
          <c:smooth val="0"/>
        </c:ser>
        <c:marker val="1"/>
        <c:axId val="6478839"/>
        <c:axId val="58309552"/>
      </c:lineChart>
      <c:catAx>
        <c:axId val="6478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78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14.9</c:v>
                </c:pt>
                <c:pt idx="1">
                  <c:v>15.8</c:v>
                </c:pt>
                <c:pt idx="2">
                  <c:v>15.1</c:v>
                </c:pt>
                <c:pt idx="3">
                  <c:v>14.2</c:v>
                </c:pt>
                <c:pt idx="4">
                  <c:v>15.2</c:v>
                </c:pt>
                <c:pt idx="5">
                  <c:v>16.2</c:v>
                </c:pt>
                <c:pt idx="6">
                  <c:v>15.2</c:v>
                </c:pt>
                <c:pt idx="7">
                  <c:v>14.7</c:v>
                </c:pt>
                <c:pt idx="8">
                  <c:v>14.1</c:v>
                </c:pt>
                <c:pt idx="9">
                  <c:v>14.7</c:v>
                </c:pt>
                <c:pt idx="10">
                  <c:v>14.9</c:v>
                </c:pt>
                <c:pt idx="11">
                  <c:v>14.2</c:v>
                </c:pt>
                <c:pt idx="12">
                  <c:v>15.3</c:v>
                </c:pt>
                <c:pt idx="13">
                  <c:v>14.8</c:v>
                </c:pt>
                <c:pt idx="14">
                  <c:v>15.9</c:v>
                </c:pt>
                <c:pt idx="15">
                  <c:v>15.6</c:v>
                </c:pt>
                <c:pt idx="16">
                  <c:v>15.1</c:v>
                </c:pt>
                <c:pt idx="17">
                  <c:v>14.4</c:v>
                </c:pt>
                <c:pt idx="18">
                  <c:v>15.8</c:v>
                </c:pt>
                <c:pt idx="19">
                  <c:v>14.1</c:v>
                </c:pt>
                <c:pt idx="20">
                  <c:v>13.7</c:v>
                </c:pt>
                <c:pt idx="21">
                  <c:v>14.6</c:v>
                </c:pt>
                <c:pt idx="22">
                  <c:v>15.7</c:v>
                </c:pt>
                <c:pt idx="23">
                  <c:v>16.4</c:v>
                </c:pt>
                <c:pt idx="24">
                  <c:v>17.1</c:v>
                </c:pt>
                <c:pt idx="25">
                  <c:v>17.8</c:v>
                </c:pt>
                <c:pt idx="26">
                  <c:v>17.7</c:v>
                </c:pt>
                <c:pt idx="27">
                  <c:v>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14.3</c:v>
                </c:pt>
                <c:pt idx="1">
                  <c:v>14.4</c:v>
                </c:pt>
                <c:pt idx="2">
                  <c:v>14.6</c:v>
                </c:pt>
                <c:pt idx="3">
                  <c:v>14.6</c:v>
                </c:pt>
                <c:pt idx="4">
                  <c:v>14.6</c:v>
                </c:pt>
                <c:pt idx="5">
                  <c:v>14.7</c:v>
                </c:pt>
                <c:pt idx="6">
                  <c:v>14.7</c:v>
                </c:pt>
                <c:pt idx="7">
                  <c:v>14.8</c:v>
                </c:pt>
                <c:pt idx="8">
                  <c:v>14.7</c:v>
                </c:pt>
                <c:pt idx="9">
                  <c:v>14.7</c:v>
                </c:pt>
                <c:pt idx="10">
                  <c:v>14.7</c:v>
                </c:pt>
                <c:pt idx="11">
                  <c:v>14.7</c:v>
                </c:pt>
                <c:pt idx="12">
                  <c:v>14.7</c:v>
                </c:pt>
                <c:pt idx="13">
                  <c:v>14.6</c:v>
                </c:pt>
                <c:pt idx="14">
                  <c:v>14.7</c:v>
                </c:pt>
                <c:pt idx="15">
                  <c:v>14.8</c:v>
                </c:pt>
                <c:pt idx="16">
                  <c:v>14.9</c:v>
                </c:pt>
                <c:pt idx="17">
                  <c:v>14.9</c:v>
                </c:pt>
                <c:pt idx="18">
                  <c:v>14.9</c:v>
                </c:pt>
                <c:pt idx="19">
                  <c:v>14.9</c:v>
                </c:pt>
                <c:pt idx="20">
                  <c:v>14.8</c:v>
                </c:pt>
                <c:pt idx="21">
                  <c:v>14.8</c:v>
                </c:pt>
                <c:pt idx="22">
                  <c:v>14.8</c:v>
                </c:pt>
                <c:pt idx="23">
                  <c:v>14.9</c:v>
                </c:pt>
                <c:pt idx="24">
                  <c:v>15.1</c:v>
                </c:pt>
                <c:pt idx="25">
                  <c:v>15.2</c:v>
                </c:pt>
                <c:pt idx="26">
                  <c:v>15.5</c:v>
                </c:pt>
                <c:pt idx="27">
                  <c:v>15.7</c:v>
                </c:pt>
              </c:numCache>
            </c:numRef>
          </c:val>
          <c:smooth val="0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023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1013.0116673305403</c:v>
                </c:pt>
                <c:pt idx="1">
                  <c:v>1008.2502882188213</c:v>
                </c:pt>
                <c:pt idx="2">
                  <c:v>1007.978779254093</c:v>
                </c:pt>
                <c:pt idx="3">
                  <c:v>1015.9763004172008</c:v>
                </c:pt>
                <c:pt idx="4">
                  <c:v>1007.1049029528681</c:v>
                </c:pt>
                <c:pt idx="5">
                  <c:v>999.0378614361399</c:v>
                </c:pt>
                <c:pt idx="6">
                  <c:v>994.4607951488708</c:v>
                </c:pt>
                <c:pt idx="7">
                  <c:v>1004.9942086338019</c:v>
                </c:pt>
                <c:pt idx="8">
                  <c:v>1011.5672757856591</c:v>
                </c:pt>
                <c:pt idx="9">
                  <c:v>1004.7429595056594</c:v>
                </c:pt>
                <c:pt idx="10">
                  <c:v>1003.1478066656614</c:v>
                </c:pt>
                <c:pt idx="11">
                  <c:v>1009.1134510904446</c:v>
                </c:pt>
                <c:pt idx="12">
                  <c:v>1014.4187358580366</c:v>
                </c:pt>
                <c:pt idx="13">
                  <c:v>1020.0399084696987</c:v>
                </c:pt>
                <c:pt idx="14">
                  <c:v>1023.429126278881</c:v>
                </c:pt>
                <c:pt idx="15">
                  <c:v>1022.805909687647</c:v>
                </c:pt>
                <c:pt idx="16">
                  <c:v>1014.5941638285732</c:v>
                </c:pt>
                <c:pt idx="17">
                  <c:v>1009.5738758965072</c:v>
                </c:pt>
                <c:pt idx="18">
                  <c:v>1006.185200795228</c:v>
                </c:pt>
                <c:pt idx="19">
                  <c:v>1017.6930985444719</c:v>
                </c:pt>
                <c:pt idx="20">
                  <c:v>1023.1481355066442</c:v>
                </c:pt>
                <c:pt idx="21">
                  <c:v>1026.2224035843929</c:v>
                </c:pt>
                <c:pt idx="22">
                  <c:v>1025.5705411246772</c:v>
                </c:pt>
                <c:pt idx="23">
                  <c:v>1019.4686150759205</c:v>
                </c:pt>
                <c:pt idx="24">
                  <c:v>1009.7921455735885</c:v>
                </c:pt>
                <c:pt idx="25">
                  <c:v>1015.9027199409245</c:v>
                </c:pt>
                <c:pt idx="26">
                  <c:v>1018.6826126677594</c:v>
                </c:pt>
                <c:pt idx="27">
                  <c:v>1016.6096807759565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7752587"/>
        <c:axId val="48446692"/>
      </c:lineChart>
      <c:catAx>
        <c:axId val="27752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46692"/>
        <c:crosses val="autoZero"/>
        <c:auto val="1"/>
        <c:lblOffset val="100"/>
        <c:noMultiLvlLbl val="0"/>
      </c:catAx>
      <c:valAx>
        <c:axId val="4844669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7752587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12.513518154236852</c:v>
                </c:pt>
                <c:pt idx="1">
                  <c:v>12.824753085302131</c:v>
                </c:pt>
                <c:pt idx="2">
                  <c:v>13.180465110136819</c:v>
                </c:pt>
                <c:pt idx="3">
                  <c:v>11.28589284979939</c:v>
                </c:pt>
                <c:pt idx="4">
                  <c:v>13.061336171716835</c:v>
                </c:pt>
                <c:pt idx="5">
                  <c:v>13.383588834008172</c:v>
                </c:pt>
                <c:pt idx="6">
                  <c:v>12.26803155598206</c:v>
                </c:pt>
                <c:pt idx="7">
                  <c:v>9.129055257532894</c:v>
                </c:pt>
                <c:pt idx="8">
                  <c:v>12.542381280480951</c:v>
                </c:pt>
                <c:pt idx="9">
                  <c:v>12.530128602119435</c:v>
                </c:pt>
                <c:pt idx="10">
                  <c:v>12.26803155598206</c:v>
                </c:pt>
                <c:pt idx="11">
                  <c:v>9.022137871763986</c:v>
                </c:pt>
                <c:pt idx="12">
                  <c:v>10.168816323812694</c:v>
                </c:pt>
                <c:pt idx="13">
                  <c:v>13.698034135628887</c:v>
                </c:pt>
                <c:pt idx="14">
                  <c:v>17.199171508866247</c:v>
                </c:pt>
                <c:pt idx="15">
                  <c:v>10.050842191907243</c:v>
                </c:pt>
                <c:pt idx="16">
                  <c:v>12.269120413633848</c:v>
                </c:pt>
                <c:pt idx="17">
                  <c:v>13.815717577085351</c:v>
                </c:pt>
                <c:pt idx="18">
                  <c:v>12.437433549646702</c:v>
                </c:pt>
                <c:pt idx="19">
                  <c:v>9.657587315513242</c:v>
                </c:pt>
                <c:pt idx="20">
                  <c:v>9.187654767521169</c:v>
                </c:pt>
                <c:pt idx="21">
                  <c:v>13.609056316805377</c:v>
                </c:pt>
                <c:pt idx="22">
                  <c:v>16.893198004071493</c:v>
                </c:pt>
                <c:pt idx="23">
                  <c:v>17.141192205521445</c:v>
                </c:pt>
                <c:pt idx="24">
                  <c:v>15.887346373999668</c:v>
                </c:pt>
                <c:pt idx="25">
                  <c:v>15.300451520066968</c:v>
                </c:pt>
                <c:pt idx="26">
                  <c:v>14.653401121584077</c:v>
                </c:pt>
                <c:pt idx="27">
                  <c:v>16.199096154071064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3367045"/>
        <c:axId val="31867950"/>
      </c:lineChart>
      <c:catAx>
        <c:axId val="3336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67950"/>
        <c:crosses val="autoZero"/>
        <c:auto val="1"/>
        <c:lblOffset val="100"/>
        <c:noMultiLvlLbl val="0"/>
      </c:catAx>
      <c:valAx>
        <c:axId val="3186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3367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0.029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246f497-6519-4178-b30a-b9d63101a617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a5bec42-51f6-4c0a-aa63-a36523e2cdfd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0.03175</cdr:y>
    </cdr:from>
    <cdr:to>
      <cdr:x>0.8945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d1f0ab1-4e26-43ff-9974-86ca1d58baab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0.49825</cdr:y>
    </cdr:from>
    <cdr:to>
      <cdr:x>0.51775</cdr:x>
      <cdr:y>0.53725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086225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2b9013e-c16c-42c1-a846-d4287ca07ac4}" type="TxLink">
            <a:rPr lang="en-US" cap="none" sz="1000" b="0" i="0" u="none" baseline="0">
              <a:latin typeface="Arial"/>
              <a:ea typeface="Arial"/>
              <a:cs typeface="Arial"/>
            </a:rPr>
            <a:t>10.2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6eead49-42a4-4649-923d-784c7c6f56a8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0.0215</cdr:y>
    </cdr:from>
    <cdr:to>
      <cdr:x>0.92725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77450" y="17145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69ee4de-2428-417b-afbb-4a4ee725fe9c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0.82075</cdr:x>
      <cdr:y>0.02325</cdr:y>
    </cdr:from>
    <cdr:to>
      <cdr:x>0.9085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48850" y="19050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b4a2e7c-d332-4dfe-90e8-548053af798d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051e949-694b-4549-b81e-0c0d40cfe2d2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0.03375</cdr:y>
    </cdr:from>
    <cdr:to>
      <cdr:x>0.919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72675" y="276225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74c4720-2d61-4e40-9301-1d5efe13fd73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" activePane="bottomLeft" state="split"/>
      <selection pane="topLeft" activeCell="P32" sqref="P32"/>
      <selection pane="bottomLeft" activeCell="Q39" sqref="Q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90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105</v>
      </c>
      <c r="R4" s="60">
        <v>2008</v>
      </c>
      <c r="S4" s="60"/>
      <c r="T4" s="7"/>
      <c r="U4" s="7"/>
      <c r="V4" s="60"/>
      <c r="W4" s="18"/>
      <c r="X4" s="102"/>
      <c r="Y4" s="99"/>
      <c r="Z4" s="148" t="s">
        <v>91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84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73</v>
      </c>
      <c r="H6" s="57" t="s">
        <v>78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101</v>
      </c>
      <c r="T6" s="31" t="s">
        <v>3</v>
      </c>
      <c r="U6" s="31" t="s">
        <v>3</v>
      </c>
      <c r="V6" s="31" t="s">
        <v>98</v>
      </c>
      <c r="W6" s="38" t="s">
        <v>60</v>
      </c>
      <c r="X6" s="104" t="s">
        <v>60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72</v>
      </c>
      <c r="H7" s="58" t="s">
        <v>79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89</v>
      </c>
      <c r="S7" t="s">
        <v>102</v>
      </c>
      <c r="T7" s="32"/>
      <c r="U7" s="32" t="s">
        <v>46</v>
      </c>
      <c r="V7" s="37" t="s">
        <v>99</v>
      </c>
      <c r="W7" s="39" t="s">
        <v>61</v>
      </c>
      <c r="X7" s="105" t="s">
        <v>62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57</v>
      </c>
      <c r="G8" s="33" t="s">
        <v>36</v>
      </c>
      <c r="H8" s="33" t="s">
        <v>80</v>
      </c>
      <c r="I8" s="56" t="s">
        <v>16</v>
      </c>
      <c r="J8" s="20" t="s">
        <v>17</v>
      </c>
      <c r="K8" s="56" t="s">
        <v>95</v>
      </c>
      <c r="L8" s="8" t="s">
        <v>58</v>
      </c>
      <c r="M8" s="8" t="s">
        <v>96</v>
      </c>
      <c r="N8" s="8" t="s">
        <v>97</v>
      </c>
      <c r="O8" s="20" t="s">
        <v>59</v>
      </c>
      <c r="P8" s="29" t="s">
        <v>85</v>
      </c>
      <c r="Q8" s="10" t="s">
        <v>92</v>
      </c>
      <c r="R8" s="10" t="s">
        <v>11</v>
      </c>
      <c r="S8" s="142"/>
      <c r="T8" s="33" t="s">
        <v>18</v>
      </c>
      <c r="U8" s="33" t="s">
        <v>94</v>
      </c>
      <c r="V8" s="33" t="s">
        <v>100</v>
      </c>
      <c r="W8" s="33" t="s">
        <v>63</v>
      </c>
      <c r="X8" s="106" t="s">
        <v>63</v>
      </c>
      <c r="Y8" s="147"/>
      <c r="Z8" s="150"/>
      <c r="AA8" s="132" t="s">
        <v>24</v>
      </c>
      <c r="AB8" t="s">
        <v>66</v>
      </c>
      <c r="AC8" t="s">
        <v>67</v>
      </c>
      <c r="AD8" t="s">
        <v>68</v>
      </c>
      <c r="AE8" t="s">
        <v>69</v>
      </c>
      <c r="AF8" t="s">
        <v>70</v>
      </c>
      <c r="AH8" t="s">
        <v>74</v>
      </c>
      <c r="AI8" t="s">
        <v>75</v>
      </c>
      <c r="AJ8" t="s">
        <v>77</v>
      </c>
      <c r="AK8" t="s">
        <v>76</v>
      </c>
      <c r="AM8" t="s">
        <v>54</v>
      </c>
      <c r="AN8" t="s">
        <v>87</v>
      </c>
      <c r="AO8" t="s">
        <v>88</v>
      </c>
      <c r="AP8" t="s">
        <v>89</v>
      </c>
    </row>
    <row r="9" spans="1:42" ht="12.75">
      <c r="A9" s="63">
        <v>1</v>
      </c>
      <c r="B9" s="64">
        <v>18.9</v>
      </c>
      <c r="C9" s="65">
        <v>15.3</v>
      </c>
      <c r="D9" s="65">
        <v>26.7</v>
      </c>
      <c r="E9" s="65">
        <v>10.1</v>
      </c>
      <c r="F9" s="66">
        <f aca="true" t="shared" si="0" ref="F9:F39">AVERAGE(D9:E9)</f>
        <v>18.4</v>
      </c>
      <c r="G9" s="67">
        <f>100*(AJ9/AH9)</f>
        <v>66.43308906293504</v>
      </c>
      <c r="H9" s="67">
        <f aca="true" t="shared" si="1" ref="H9:H39">AK9</f>
        <v>12.513518154236852</v>
      </c>
      <c r="I9" s="68">
        <v>5.6</v>
      </c>
      <c r="J9" s="66"/>
      <c r="K9" s="68"/>
      <c r="L9" s="65">
        <v>14.3</v>
      </c>
      <c r="M9" s="65">
        <v>14.9</v>
      </c>
      <c r="N9" s="65">
        <v>15</v>
      </c>
      <c r="O9" s="66">
        <v>14.3</v>
      </c>
      <c r="P9" s="69" t="s">
        <v>103</v>
      </c>
      <c r="Q9" s="70">
        <v>31</v>
      </c>
      <c r="R9" s="67">
        <v>10.2</v>
      </c>
      <c r="S9" s="67">
        <v>110</v>
      </c>
      <c r="T9" s="67">
        <v>3.8</v>
      </c>
      <c r="U9" s="67"/>
      <c r="V9" s="71">
        <v>0</v>
      </c>
      <c r="W9" s="64">
        <v>1003</v>
      </c>
      <c r="X9" s="121">
        <f aca="true" t="shared" si="2" ref="X9:X39">W9+AU17</f>
        <v>1013.0116673305403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21.826293678927744</v>
      </c>
      <c r="AI9">
        <f aca="true" t="shared" si="5" ref="AI9:AI39">IF(W9&gt;=0,6.107*EXP(17.38*(C9/(239+C9))),6.107*EXP(22.44*(C9/(272.4+C9))))</f>
        <v>17.376281118859826</v>
      </c>
      <c r="AJ9">
        <f aca="true" t="shared" si="6" ref="AJ9:AJ39">IF(C9&gt;=0,AI9-(0.000799*1000*(B9-C9)),AI9-(0.00072*1000*(B9-C9)))</f>
        <v>14.499881118859827</v>
      </c>
      <c r="AK9">
        <f>239*LN(AJ9/6.107)/(17.38-LN(AJ9/6.107))</f>
        <v>12.513518154236852</v>
      </c>
      <c r="AM9">
        <f>COUNTIF(V9:V39,"&lt;1")</f>
        <v>3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16.4</v>
      </c>
      <c r="C10" s="74">
        <v>14.4</v>
      </c>
      <c r="D10" s="74">
        <v>20.1</v>
      </c>
      <c r="E10" s="74">
        <v>10.5</v>
      </c>
      <c r="F10" s="75">
        <f t="shared" si="0"/>
        <v>15.3</v>
      </c>
      <c r="G10" s="67">
        <f aca="true" t="shared" si="7" ref="G10:G39">100*(AJ10/AH10)</f>
        <v>79.38144246707365</v>
      </c>
      <c r="H10" s="76">
        <f t="shared" si="1"/>
        <v>12.824753085302131</v>
      </c>
      <c r="I10" s="77">
        <v>7.1</v>
      </c>
      <c r="J10" s="75"/>
      <c r="K10" s="77"/>
      <c r="L10" s="74">
        <v>15.6</v>
      </c>
      <c r="M10" s="74">
        <v>15.8</v>
      </c>
      <c r="N10" s="74">
        <v>15.6</v>
      </c>
      <c r="O10" s="75">
        <v>14.4</v>
      </c>
      <c r="P10" s="78" t="s">
        <v>104</v>
      </c>
      <c r="Q10" s="79">
        <v>18</v>
      </c>
      <c r="R10" s="76">
        <v>3.9</v>
      </c>
      <c r="S10" s="76">
        <v>100</v>
      </c>
      <c r="T10" s="76">
        <v>4.5</v>
      </c>
      <c r="U10" s="76"/>
      <c r="V10" s="80">
        <v>5</v>
      </c>
      <c r="W10" s="73">
        <v>998.2</v>
      </c>
      <c r="X10" s="121">
        <f t="shared" si="2"/>
        <v>1008.2502882188213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18.642754661927654</v>
      </c>
      <c r="AI10">
        <f t="shared" si="5"/>
        <v>16.39688756623579</v>
      </c>
      <c r="AJ10">
        <f t="shared" si="6"/>
        <v>14.798887566235791</v>
      </c>
      <c r="AK10">
        <f aca="true" t="shared" si="12" ref="AK10:AK39">239*LN(AJ10/6.107)/(17.38-LN(AJ10/6.107))</f>
        <v>12.824753085302131</v>
      </c>
    </row>
    <row r="11" spans="1:37" ht="12.75">
      <c r="A11" s="63">
        <v>3</v>
      </c>
      <c r="B11" s="64">
        <v>15.5</v>
      </c>
      <c r="C11" s="65">
        <v>14.2</v>
      </c>
      <c r="D11" s="65">
        <v>19</v>
      </c>
      <c r="E11" s="65">
        <v>11.1</v>
      </c>
      <c r="F11" s="66">
        <f t="shared" si="0"/>
        <v>15.05</v>
      </c>
      <c r="G11" s="67">
        <f t="shared" si="7"/>
        <v>86.06014852270931</v>
      </c>
      <c r="H11" s="67">
        <f t="shared" si="1"/>
        <v>13.180465110136819</v>
      </c>
      <c r="I11" s="68">
        <v>8.7</v>
      </c>
      <c r="J11" s="66"/>
      <c r="K11" s="68"/>
      <c r="L11" s="65">
        <v>15</v>
      </c>
      <c r="M11" s="65">
        <v>15.1</v>
      </c>
      <c r="N11" s="65">
        <v>15.4</v>
      </c>
      <c r="O11" s="66">
        <v>14.6</v>
      </c>
      <c r="P11" s="69" t="s">
        <v>106</v>
      </c>
      <c r="Q11" s="70">
        <v>22</v>
      </c>
      <c r="R11" s="67">
        <v>5.6</v>
      </c>
      <c r="S11" s="67">
        <v>118</v>
      </c>
      <c r="T11" s="67">
        <v>3.8</v>
      </c>
      <c r="U11" s="67"/>
      <c r="V11" s="71">
        <v>7</v>
      </c>
      <c r="W11" s="64">
        <v>997.9</v>
      </c>
      <c r="X11" s="121">
        <f t="shared" si="2"/>
        <v>1007.978779254093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17.600767877026804</v>
      </c>
      <c r="AI11">
        <f t="shared" si="5"/>
        <v>16.185946976106578</v>
      </c>
      <c r="AJ11">
        <f t="shared" si="6"/>
        <v>15.147246976106578</v>
      </c>
      <c r="AK11">
        <f t="shared" si="12"/>
        <v>13.180465110136819</v>
      </c>
    </row>
    <row r="12" spans="1:37" ht="12.75">
      <c r="A12" s="72">
        <v>4</v>
      </c>
      <c r="B12" s="73">
        <v>15</v>
      </c>
      <c r="C12" s="74">
        <v>13</v>
      </c>
      <c r="D12" s="74">
        <v>22</v>
      </c>
      <c r="E12" s="74">
        <v>6.2</v>
      </c>
      <c r="F12" s="75">
        <f t="shared" si="0"/>
        <v>14.1</v>
      </c>
      <c r="G12" s="67">
        <f t="shared" si="7"/>
        <v>78.45233856237572</v>
      </c>
      <c r="H12" s="76">
        <f t="shared" si="1"/>
        <v>11.28589284979939</v>
      </c>
      <c r="I12" s="77">
        <v>2.4</v>
      </c>
      <c r="J12" s="75"/>
      <c r="K12" s="77"/>
      <c r="L12" s="74">
        <v>13.4</v>
      </c>
      <c r="M12" s="74">
        <v>14.2</v>
      </c>
      <c r="N12" s="74">
        <v>15.2</v>
      </c>
      <c r="O12" s="75">
        <v>14.6</v>
      </c>
      <c r="P12" s="78" t="s">
        <v>110</v>
      </c>
      <c r="Q12" s="79">
        <v>17</v>
      </c>
      <c r="R12" s="76">
        <v>8.9</v>
      </c>
      <c r="S12" s="76">
        <v>115</v>
      </c>
      <c r="T12" s="76">
        <v>3.1</v>
      </c>
      <c r="U12" s="76"/>
      <c r="V12" s="80">
        <v>1</v>
      </c>
      <c r="W12" s="73">
        <v>1005.8</v>
      </c>
      <c r="X12" s="121">
        <f t="shared" si="2"/>
        <v>1015.9763004172008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4</v>
      </c>
      <c r="AD12">
        <f t="shared" si="10"/>
        <v>4</v>
      </c>
      <c r="AE12">
        <f t="shared" si="3"/>
        <v>0</v>
      </c>
      <c r="AF12">
        <f t="shared" si="4"/>
        <v>0</v>
      </c>
      <c r="AH12">
        <f t="shared" si="11"/>
        <v>17.04426199146042</v>
      </c>
      <c r="AI12">
        <f t="shared" si="5"/>
        <v>14.96962212299885</v>
      </c>
      <c r="AJ12">
        <f t="shared" si="6"/>
        <v>13.371622122998849</v>
      </c>
      <c r="AK12">
        <f t="shared" si="12"/>
        <v>11.28589284979939</v>
      </c>
    </row>
    <row r="13" spans="1:37" ht="12.75">
      <c r="A13" s="63">
        <v>5</v>
      </c>
      <c r="B13" s="64">
        <v>14.5</v>
      </c>
      <c r="C13" s="65">
        <v>13.7</v>
      </c>
      <c r="D13" s="65">
        <v>21.4</v>
      </c>
      <c r="E13" s="65">
        <v>13.2</v>
      </c>
      <c r="F13" s="66">
        <f t="shared" si="0"/>
        <v>17.299999999999997</v>
      </c>
      <c r="G13" s="67">
        <f t="shared" si="7"/>
        <v>91.07162136127019</v>
      </c>
      <c r="H13" s="67">
        <f t="shared" si="1"/>
        <v>13.061336171716835</v>
      </c>
      <c r="I13" s="68">
        <v>10</v>
      </c>
      <c r="J13" s="66"/>
      <c r="K13" s="68"/>
      <c r="L13" s="65">
        <v>13.5</v>
      </c>
      <c r="M13" s="65">
        <v>15.2</v>
      </c>
      <c r="N13" s="65">
        <v>15.3</v>
      </c>
      <c r="O13" s="66">
        <v>14.6</v>
      </c>
      <c r="P13" s="69" t="s">
        <v>106</v>
      </c>
      <c r="Q13" s="70">
        <v>31</v>
      </c>
      <c r="R13" s="67">
        <v>5</v>
      </c>
      <c r="S13" s="67">
        <v>120</v>
      </c>
      <c r="T13" s="67">
        <v>2.9</v>
      </c>
      <c r="U13" s="67"/>
      <c r="V13" s="71">
        <v>8</v>
      </c>
      <c r="W13" s="64">
        <v>997</v>
      </c>
      <c r="X13" s="121">
        <f t="shared" si="2"/>
        <v>1007.1049029528681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16.503260083520495</v>
      </c>
      <c r="AI13">
        <f t="shared" si="5"/>
        <v>15.668986535529427</v>
      </c>
      <c r="AJ13">
        <f t="shared" si="6"/>
        <v>15.029786535529427</v>
      </c>
      <c r="AK13">
        <f t="shared" si="12"/>
        <v>13.061336171716835</v>
      </c>
    </row>
    <row r="14" spans="1:37" ht="12.75">
      <c r="A14" s="72">
        <v>6</v>
      </c>
      <c r="B14" s="73">
        <v>14.1</v>
      </c>
      <c r="C14" s="74">
        <v>13.7</v>
      </c>
      <c r="D14" s="74">
        <v>18.7</v>
      </c>
      <c r="E14" s="74">
        <v>12.2</v>
      </c>
      <c r="F14" s="75">
        <f t="shared" si="0"/>
        <v>15.45</v>
      </c>
      <c r="G14" s="67">
        <f t="shared" si="7"/>
        <v>95.4482334342796</v>
      </c>
      <c r="H14" s="76">
        <f t="shared" si="1"/>
        <v>13.383588834008172</v>
      </c>
      <c r="I14" s="77">
        <v>9.6</v>
      </c>
      <c r="J14" s="75"/>
      <c r="K14" s="77"/>
      <c r="L14" s="74">
        <v>13.5</v>
      </c>
      <c r="M14" s="74">
        <v>16.2</v>
      </c>
      <c r="N14" s="74">
        <v>15.4</v>
      </c>
      <c r="O14" s="75">
        <v>14.7</v>
      </c>
      <c r="P14" s="78" t="s">
        <v>103</v>
      </c>
      <c r="Q14" s="79">
        <v>24</v>
      </c>
      <c r="R14" s="76">
        <v>4.6</v>
      </c>
      <c r="S14" s="76">
        <v>125</v>
      </c>
      <c r="T14" s="76">
        <v>5.1</v>
      </c>
      <c r="U14" s="76"/>
      <c r="V14" s="80">
        <v>8</v>
      </c>
      <c r="W14" s="73">
        <v>989</v>
      </c>
      <c r="X14" s="121">
        <f t="shared" si="2"/>
        <v>999.0378614361399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16.081373099585093</v>
      </c>
      <c r="AI14">
        <f t="shared" si="5"/>
        <v>15.668986535529427</v>
      </c>
      <c r="AJ14">
        <f t="shared" si="6"/>
        <v>15.349386535529426</v>
      </c>
      <c r="AK14">
        <f t="shared" si="12"/>
        <v>13.383588834008172</v>
      </c>
    </row>
    <row r="15" spans="1:37" ht="12.75">
      <c r="A15" s="63">
        <v>7</v>
      </c>
      <c r="B15" s="64">
        <v>15</v>
      </c>
      <c r="C15" s="65">
        <v>13.5</v>
      </c>
      <c r="D15" s="65">
        <v>19.3</v>
      </c>
      <c r="E15" s="65">
        <v>12.1</v>
      </c>
      <c r="F15" s="66">
        <f t="shared" si="0"/>
        <v>15.7</v>
      </c>
      <c r="G15" s="67">
        <f t="shared" si="7"/>
        <v>83.71027546557197</v>
      </c>
      <c r="H15" s="67">
        <f t="shared" si="1"/>
        <v>12.26803155598206</v>
      </c>
      <c r="I15" s="68">
        <v>11.1</v>
      </c>
      <c r="J15" s="66"/>
      <c r="K15" s="68"/>
      <c r="L15" s="65">
        <v>15.6</v>
      </c>
      <c r="M15" s="65">
        <v>15.2</v>
      </c>
      <c r="N15" s="65">
        <v>15.3</v>
      </c>
      <c r="O15" s="66">
        <v>14.7</v>
      </c>
      <c r="P15" s="69" t="s">
        <v>104</v>
      </c>
      <c r="Q15" s="70">
        <v>27</v>
      </c>
      <c r="R15" s="67">
        <v>5.8</v>
      </c>
      <c r="S15" s="67">
        <v>122</v>
      </c>
      <c r="T15" s="67">
        <v>2.2</v>
      </c>
      <c r="U15" s="67"/>
      <c r="V15" s="71">
        <v>8</v>
      </c>
      <c r="W15" s="64">
        <v>984.5</v>
      </c>
      <c r="X15" s="121">
        <f t="shared" si="2"/>
        <v>994.4607951488708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17.04426199146042</v>
      </c>
      <c r="AI15">
        <f t="shared" si="5"/>
        <v>15.4662986641253</v>
      </c>
      <c r="AJ15">
        <f t="shared" si="6"/>
        <v>14.267798664125301</v>
      </c>
      <c r="AK15">
        <f t="shared" si="12"/>
        <v>12.26803155598206</v>
      </c>
    </row>
    <row r="16" spans="1:37" ht="12.75">
      <c r="A16" s="72">
        <v>8</v>
      </c>
      <c r="B16" s="73">
        <v>14.2</v>
      </c>
      <c r="C16" s="74">
        <v>11.6</v>
      </c>
      <c r="D16" s="74">
        <v>18.1</v>
      </c>
      <c r="E16" s="74">
        <v>10.6</v>
      </c>
      <c r="F16" s="75">
        <f t="shared" si="0"/>
        <v>14.350000000000001</v>
      </c>
      <c r="G16" s="67">
        <f t="shared" si="7"/>
        <v>71.51446766613407</v>
      </c>
      <c r="H16" s="76">
        <f t="shared" si="1"/>
        <v>9.129055257532894</v>
      </c>
      <c r="I16" s="77">
        <v>8.5</v>
      </c>
      <c r="J16" s="75"/>
      <c r="K16" s="77"/>
      <c r="L16" s="74">
        <v>14.6</v>
      </c>
      <c r="M16" s="74">
        <v>14.7</v>
      </c>
      <c r="N16" s="74">
        <v>15.3</v>
      </c>
      <c r="O16" s="75">
        <v>14.8</v>
      </c>
      <c r="P16" s="78" t="s">
        <v>115</v>
      </c>
      <c r="Q16" s="79">
        <v>30</v>
      </c>
      <c r="R16" s="76">
        <v>6.5</v>
      </c>
      <c r="S16" s="76">
        <v>127</v>
      </c>
      <c r="T16" s="76">
        <v>0.4</v>
      </c>
      <c r="U16" s="76"/>
      <c r="V16" s="80">
        <v>6</v>
      </c>
      <c r="W16" s="73">
        <v>994.9</v>
      </c>
      <c r="X16" s="121">
        <f t="shared" si="2"/>
        <v>1004.9942086338019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16.185946976106578</v>
      </c>
      <c r="AI16">
        <f t="shared" si="5"/>
        <v>13.652693816685344</v>
      </c>
      <c r="AJ16">
        <f t="shared" si="6"/>
        <v>11.575293816685345</v>
      </c>
      <c r="AK16">
        <f t="shared" si="12"/>
        <v>9.129055257532894</v>
      </c>
    </row>
    <row r="17" spans="1:47" ht="12.75">
      <c r="A17" s="63">
        <v>9</v>
      </c>
      <c r="B17" s="64">
        <v>14</v>
      </c>
      <c r="C17" s="65">
        <v>13.2</v>
      </c>
      <c r="D17" s="65">
        <v>16.9</v>
      </c>
      <c r="E17" s="65">
        <v>9.8</v>
      </c>
      <c r="F17" s="66">
        <f t="shared" si="0"/>
        <v>13.35</v>
      </c>
      <c r="G17" s="67">
        <f t="shared" si="7"/>
        <v>90.92462737495822</v>
      </c>
      <c r="H17" s="67">
        <f t="shared" si="1"/>
        <v>12.542381280480951</v>
      </c>
      <c r="I17" s="68">
        <v>6.9</v>
      </c>
      <c r="J17" s="66"/>
      <c r="K17" s="68"/>
      <c r="L17" s="65">
        <v>14</v>
      </c>
      <c r="M17" s="65">
        <v>14.1</v>
      </c>
      <c r="N17" s="65">
        <v>15.1</v>
      </c>
      <c r="O17" s="66">
        <v>14.7</v>
      </c>
      <c r="P17" s="69" t="s">
        <v>103</v>
      </c>
      <c r="Q17" s="70">
        <v>21</v>
      </c>
      <c r="R17" s="67">
        <v>0.5</v>
      </c>
      <c r="S17" s="67">
        <v>35</v>
      </c>
      <c r="T17" s="67">
        <v>8.2</v>
      </c>
      <c r="U17" s="67"/>
      <c r="V17" s="71">
        <v>8</v>
      </c>
      <c r="W17" s="64">
        <v>1001.4</v>
      </c>
      <c r="X17" s="121">
        <f t="shared" si="2"/>
        <v>1011.5672757856591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15.977392985196072</v>
      </c>
      <c r="AI17">
        <f t="shared" si="5"/>
        <v>15.166585036022243</v>
      </c>
      <c r="AJ17">
        <f t="shared" si="6"/>
        <v>14.527385036022242</v>
      </c>
      <c r="AK17">
        <f t="shared" si="12"/>
        <v>12.542381280480951</v>
      </c>
      <c r="AU17">
        <f aca="true" t="shared" si="13" ref="AU17:AU47">W9*(10^(85/(18429.1+(67.53*B9)+(0.003*31)))-1)</f>
        <v>10.011667330540279</v>
      </c>
    </row>
    <row r="18" spans="1:47" ht="12.75">
      <c r="A18" s="72">
        <v>10</v>
      </c>
      <c r="B18" s="73">
        <v>15.6</v>
      </c>
      <c r="C18" s="74">
        <v>13.9</v>
      </c>
      <c r="D18" s="74">
        <v>19.3</v>
      </c>
      <c r="E18" s="74">
        <v>13.2</v>
      </c>
      <c r="F18" s="75">
        <f t="shared" si="0"/>
        <v>16.25</v>
      </c>
      <c r="G18" s="67">
        <f t="shared" si="7"/>
        <v>81.9449840068703</v>
      </c>
      <c r="H18" s="76">
        <f t="shared" si="1"/>
        <v>12.530128602119435</v>
      </c>
      <c r="I18" s="77">
        <v>10.5</v>
      </c>
      <c r="J18" s="75"/>
      <c r="K18" s="77"/>
      <c r="L18" s="74">
        <v>14.7</v>
      </c>
      <c r="M18" s="74">
        <v>14.7</v>
      </c>
      <c r="N18" s="74">
        <v>15</v>
      </c>
      <c r="O18" s="75">
        <v>14.7</v>
      </c>
      <c r="P18" s="78" t="s">
        <v>104</v>
      </c>
      <c r="Q18" s="79">
        <v>25</v>
      </c>
      <c r="R18" s="76">
        <v>6.7</v>
      </c>
      <c r="S18" s="76">
        <v>127</v>
      </c>
      <c r="T18" s="76">
        <v>3.3</v>
      </c>
      <c r="U18" s="76"/>
      <c r="V18" s="80">
        <v>7</v>
      </c>
      <c r="W18" s="73">
        <v>994.7</v>
      </c>
      <c r="X18" s="121">
        <f t="shared" si="2"/>
        <v>1004.7429595056594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17.713962526575546</v>
      </c>
      <c r="AI18">
        <f t="shared" si="5"/>
        <v>15.87400375938533</v>
      </c>
      <c r="AJ18">
        <f t="shared" si="6"/>
        <v>14.51570375938533</v>
      </c>
      <c r="AK18">
        <f t="shared" si="12"/>
        <v>12.530128602119435</v>
      </c>
      <c r="AU18">
        <f t="shared" si="13"/>
        <v>10.050288218821267</v>
      </c>
    </row>
    <row r="19" spans="1:47" ht="12.75">
      <c r="A19" s="63">
        <v>11</v>
      </c>
      <c r="B19" s="64">
        <v>15</v>
      </c>
      <c r="C19" s="65">
        <v>13.5</v>
      </c>
      <c r="D19" s="65">
        <v>18.8</v>
      </c>
      <c r="E19" s="65">
        <v>12</v>
      </c>
      <c r="F19" s="66">
        <f t="shared" si="0"/>
        <v>15.4</v>
      </c>
      <c r="G19" s="67">
        <f t="shared" si="7"/>
        <v>83.71027546557197</v>
      </c>
      <c r="H19" s="67">
        <f t="shared" si="1"/>
        <v>12.26803155598206</v>
      </c>
      <c r="I19" s="68">
        <v>10</v>
      </c>
      <c r="J19" s="66"/>
      <c r="K19" s="68"/>
      <c r="L19" s="65">
        <v>14.7</v>
      </c>
      <c r="M19" s="65">
        <v>14.9</v>
      </c>
      <c r="N19" s="65">
        <v>15.2</v>
      </c>
      <c r="O19" s="66">
        <v>14.7</v>
      </c>
      <c r="P19" s="69" t="s">
        <v>104</v>
      </c>
      <c r="Q19" s="70">
        <v>25</v>
      </c>
      <c r="R19" s="67">
        <v>3.7</v>
      </c>
      <c r="S19" s="67">
        <v>120</v>
      </c>
      <c r="T19" s="67">
        <v>3.3</v>
      </c>
      <c r="U19" s="67"/>
      <c r="V19" s="71">
        <v>3</v>
      </c>
      <c r="W19" s="64">
        <v>993.1</v>
      </c>
      <c r="X19" s="121">
        <f t="shared" si="2"/>
        <v>1003.1478066656614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17.04426199146042</v>
      </c>
      <c r="AI19">
        <f t="shared" si="5"/>
        <v>15.4662986641253</v>
      </c>
      <c r="AJ19">
        <f t="shared" si="6"/>
        <v>14.267798664125301</v>
      </c>
      <c r="AK19">
        <f t="shared" si="12"/>
        <v>12.26803155598206</v>
      </c>
      <c r="AU19">
        <f t="shared" si="13"/>
        <v>10.078779254092927</v>
      </c>
    </row>
    <row r="20" spans="1:47" ht="12.75">
      <c r="A20" s="72">
        <v>12</v>
      </c>
      <c r="B20" s="73">
        <v>12</v>
      </c>
      <c r="C20" s="74">
        <v>10.5</v>
      </c>
      <c r="D20" s="74">
        <v>18</v>
      </c>
      <c r="E20" s="74">
        <v>9.8</v>
      </c>
      <c r="F20" s="75">
        <f t="shared" si="0"/>
        <v>13.9</v>
      </c>
      <c r="G20" s="67">
        <f t="shared" si="7"/>
        <v>81.9799461769203</v>
      </c>
      <c r="H20" s="76">
        <f t="shared" si="1"/>
        <v>9.022137871763986</v>
      </c>
      <c r="I20" s="77">
        <v>7.7</v>
      </c>
      <c r="J20" s="75"/>
      <c r="K20" s="77"/>
      <c r="L20" s="74">
        <v>14.5</v>
      </c>
      <c r="M20" s="74">
        <v>14.2</v>
      </c>
      <c r="N20" s="74">
        <v>15</v>
      </c>
      <c r="O20" s="75">
        <v>14.7</v>
      </c>
      <c r="P20" s="78" t="s">
        <v>115</v>
      </c>
      <c r="Q20" s="79">
        <v>25</v>
      </c>
      <c r="R20" s="76">
        <v>7.2</v>
      </c>
      <c r="S20" s="76">
        <v>123</v>
      </c>
      <c r="T20" s="76" t="s">
        <v>120</v>
      </c>
      <c r="U20" s="76"/>
      <c r="V20" s="80">
        <v>8</v>
      </c>
      <c r="W20" s="73">
        <v>998.9</v>
      </c>
      <c r="X20" s="121">
        <f t="shared" si="2"/>
        <v>1009.1134510904446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14.01813696808305</v>
      </c>
      <c r="AI20">
        <f t="shared" si="5"/>
        <v>12.690561141441451</v>
      </c>
      <c r="AJ20">
        <f t="shared" si="6"/>
        <v>11.49206114144145</v>
      </c>
      <c r="AK20">
        <f t="shared" si="12"/>
        <v>9.022137871763986</v>
      </c>
      <c r="AU20">
        <f t="shared" si="13"/>
        <v>10.176300417200862</v>
      </c>
    </row>
    <row r="21" spans="1:47" ht="12.75">
      <c r="A21" s="63">
        <v>13</v>
      </c>
      <c r="B21" s="64">
        <v>16.2</v>
      </c>
      <c r="C21" s="65">
        <v>13</v>
      </c>
      <c r="D21" s="65">
        <v>20.9</v>
      </c>
      <c r="E21" s="65">
        <v>10.7</v>
      </c>
      <c r="F21" s="66">
        <f t="shared" si="0"/>
        <v>15.799999999999999</v>
      </c>
      <c r="G21" s="67">
        <f t="shared" si="7"/>
        <v>67.43665077804249</v>
      </c>
      <c r="H21" s="67">
        <f t="shared" si="1"/>
        <v>10.168816323812694</v>
      </c>
      <c r="I21" s="68">
        <v>8.4</v>
      </c>
      <c r="J21" s="66"/>
      <c r="K21" s="68"/>
      <c r="L21" s="65">
        <v>16.9</v>
      </c>
      <c r="M21" s="65">
        <v>15.3</v>
      </c>
      <c r="N21" s="65">
        <v>14.8</v>
      </c>
      <c r="O21" s="66">
        <v>14.7</v>
      </c>
      <c r="P21" s="69" t="s">
        <v>143</v>
      </c>
      <c r="Q21" s="70">
        <v>17</v>
      </c>
      <c r="R21" s="67">
        <v>6.8</v>
      </c>
      <c r="S21" s="67">
        <v>114</v>
      </c>
      <c r="T21" s="67">
        <v>0</v>
      </c>
      <c r="U21" s="67"/>
      <c r="V21" s="71">
        <v>4</v>
      </c>
      <c r="W21" s="64">
        <v>1004.3</v>
      </c>
      <c r="X21" s="121">
        <f t="shared" si="2"/>
        <v>1014.4187358580366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18.406640869300837</v>
      </c>
      <c r="AI21">
        <f t="shared" si="5"/>
        <v>14.96962212299885</v>
      </c>
      <c r="AJ21">
        <f t="shared" si="6"/>
        <v>12.41282212299885</v>
      </c>
      <c r="AK21">
        <f t="shared" si="12"/>
        <v>10.168816323812694</v>
      </c>
      <c r="AU21">
        <f t="shared" si="13"/>
        <v>10.104902952868123</v>
      </c>
    </row>
    <row r="22" spans="1:47" ht="12.75">
      <c r="A22" s="72">
        <v>14</v>
      </c>
      <c r="B22" s="73">
        <v>17.2</v>
      </c>
      <c r="C22" s="74">
        <v>15.2</v>
      </c>
      <c r="D22" s="74">
        <v>21.4</v>
      </c>
      <c r="E22" s="74">
        <v>10.1</v>
      </c>
      <c r="F22" s="75">
        <f t="shared" si="0"/>
        <v>15.75</v>
      </c>
      <c r="G22" s="67">
        <f t="shared" si="7"/>
        <v>79.87659260205197</v>
      </c>
      <c r="H22" s="76">
        <f t="shared" si="1"/>
        <v>13.698034135628887</v>
      </c>
      <c r="I22" s="77">
        <v>7.5</v>
      </c>
      <c r="J22" s="75"/>
      <c r="K22" s="77"/>
      <c r="L22" s="74">
        <v>14.5</v>
      </c>
      <c r="M22" s="74">
        <v>14.8</v>
      </c>
      <c r="N22" s="74">
        <v>15.1</v>
      </c>
      <c r="O22" s="75">
        <v>14.6</v>
      </c>
      <c r="P22" s="78" t="s">
        <v>144</v>
      </c>
      <c r="Q22" s="79">
        <v>17</v>
      </c>
      <c r="R22" s="76">
        <v>1.5</v>
      </c>
      <c r="S22" s="76">
        <v>49.5</v>
      </c>
      <c r="T22" s="76" t="s">
        <v>120</v>
      </c>
      <c r="U22" s="76"/>
      <c r="V22" s="80">
        <v>8</v>
      </c>
      <c r="W22" s="73">
        <v>1009.9</v>
      </c>
      <c r="X22" s="121">
        <f t="shared" si="2"/>
        <v>1020.0399084696987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19.61398507689028</v>
      </c>
      <c r="AI22">
        <f t="shared" si="5"/>
        <v>17.264982952894922</v>
      </c>
      <c r="AJ22">
        <f t="shared" si="6"/>
        <v>15.666982952894921</v>
      </c>
      <c r="AK22">
        <f t="shared" si="12"/>
        <v>13.698034135628887</v>
      </c>
      <c r="AU22">
        <f t="shared" si="13"/>
        <v>10.037861436139888</v>
      </c>
    </row>
    <row r="23" spans="1:47" ht="12.75">
      <c r="A23" s="63">
        <v>15</v>
      </c>
      <c r="B23" s="64">
        <v>21.4</v>
      </c>
      <c r="C23" s="65">
        <v>18.8</v>
      </c>
      <c r="D23" s="65">
        <v>25.1</v>
      </c>
      <c r="E23" s="65">
        <v>16.4</v>
      </c>
      <c r="F23" s="66">
        <f t="shared" si="0"/>
        <v>20.75</v>
      </c>
      <c r="G23" s="67">
        <f t="shared" si="7"/>
        <v>76.98531167266655</v>
      </c>
      <c r="H23" s="67">
        <f t="shared" si="1"/>
        <v>17.199171508866247</v>
      </c>
      <c r="I23" s="68">
        <v>14.6</v>
      </c>
      <c r="J23" s="66"/>
      <c r="K23" s="68"/>
      <c r="L23" s="65">
        <v>16.3</v>
      </c>
      <c r="M23" s="65">
        <v>15.9</v>
      </c>
      <c r="N23" s="65">
        <v>15.3</v>
      </c>
      <c r="O23" s="66">
        <v>14.7</v>
      </c>
      <c r="P23" s="69" t="s">
        <v>144</v>
      </c>
      <c r="Q23" s="70">
        <v>31</v>
      </c>
      <c r="R23" s="67">
        <v>7</v>
      </c>
      <c r="S23" s="67">
        <v>116</v>
      </c>
      <c r="T23" s="67">
        <v>0</v>
      </c>
      <c r="U23" s="67"/>
      <c r="V23" s="71">
        <v>0</v>
      </c>
      <c r="W23" s="64">
        <v>1013.4</v>
      </c>
      <c r="X23" s="121">
        <f t="shared" si="2"/>
        <v>1023.429126278881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25.476232178891028</v>
      </c>
      <c r="AI23">
        <f t="shared" si="5"/>
        <v>21.690356745371425</v>
      </c>
      <c r="AJ23">
        <f t="shared" si="6"/>
        <v>19.612956745371427</v>
      </c>
      <c r="AK23">
        <f t="shared" si="12"/>
        <v>17.199171508866247</v>
      </c>
      <c r="AU23">
        <f t="shared" si="13"/>
        <v>9.960795148870798</v>
      </c>
    </row>
    <row r="24" spans="1:47" ht="12.75">
      <c r="A24" s="72">
        <v>16</v>
      </c>
      <c r="B24" s="73">
        <v>16.1</v>
      </c>
      <c r="C24" s="74">
        <v>12.9</v>
      </c>
      <c r="D24" s="74">
        <v>18.4</v>
      </c>
      <c r="E24" s="74">
        <v>12.5</v>
      </c>
      <c r="F24" s="75">
        <f t="shared" si="0"/>
        <v>15.45</v>
      </c>
      <c r="G24" s="67">
        <f t="shared" si="7"/>
        <v>67.33447389670131</v>
      </c>
      <c r="H24" s="76">
        <f t="shared" si="1"/>
        <v>10.050842191907243</v>
      </c>
      <c r="I24" s="77">
        <v>8.1</v>
      </c>
      <c r="J24" s="75"/>
      <c r="K24" s="77"/>
      <c r="L24" s="74">
        <v>15.5</v>
      </c>
      <c r="M24" s="74">
        <v>15.6</v>
      </c>
      <c r="N24" s="74">
        <v>15.8</v>
      </c>
      <c r="O24" s="75">
        <v>14.8</v>
      </c>
      <c r="P24" s="78" t="s">
        <v>115</v>
      </c>
      <c r="Q24" s="79">
        <v>29</v>
      </c>
      <c r="R24" s="76">
        <v>6.5</v>
      </c>
      <c r="S24" s="76">
        <v>110</v>
      </c>
      <c r="T24" s="76">
        <v>2.2</v>
      </c>
      <c r="U24" s="76"/>
      <c r="V24" s="80">
        <v>7</v>
      </c>
      <c r="W24" s="73">
        <v>1012.6</v>
      </c>
      <c r="X24" s="121">
        <f t="shared" si="2"/>
        <v>1022.805909687647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18.289570683885234</v>
      </c>
      <c r="AI24">
        <f t="shared" si="5"/>
        <v>14.871986197959439</v>
      </c>
      <c r="AJ24">
        <f t="shared" si="6"/>
        <v>12.315186197959438</v>
      </c>
      <c r="AK24">
        <f t="shared" si="12"/>
        <v>10.050842191907243</v>
      </c>
      <c r="AU24">
        <f t="shared" si="13"/>
        <v>10.094208633801962</v>
      </c>
    </row>
    <row r="25" spans="1:47" ht="12.75">
      <c r="A25" s="63">
        <v>17</v>
      </c>
      <c r="B25" s="64">
        <v>14.1</v>
      </c>
      <c r="C25" s="65">
        <v>13.1</v>
      </c>
      <c r="D25" s="65">
        <v>15.9</v>
      </c>
      <c r="E25" s="65">
        <v>12</v>
      </c>
      <c r="F25" s="66">
        <f t="shared" si="0"/>
        <v>13.95</v>
      </c>
      <c r="G25" s="67">
        <f t="shared" si="7"/>
        <v>88.72887113877066</v>
      </c>
      <c r="H25" s="67">
        <f t="shared" si="1"/>
        <v>12.269120413633848</v>
      </c>
      <c r="I25" s="68">
        <v>11.2</v>
      </c>
      <c r="J25" s="66"/>
      <c r="K25" s="68"/>
      <c r="L25" s="65">
        <v>15</v>
      </c>
      <c r="M25" s="65">
        <v>15.1</v>
      </c>
      <c r="N25" s="65">
        <v>15.6</v>
      </c>
      <c r="O25" s="66">
        <v>14.9</v>
      </c>
      <c r="P25" s="69" t="s">
        <v>144</v>
      </c>
      <c r="Q25" s="70">
        <v>24</v>
      </c>
      <c r="R25" s="67">
        <v>0.2</v>
      </c>
      <c r="S25" s="67">
        <v>37.7</v>
      </c>
      <c r="T25" s="67">
        <v>0.7</v>
      </c>
      <c r="U25" s="67"/>
      <c r="V25" s="71">
        <v>8</v>
      </c>
      <c r="W25" s="64">
        <v>1004.4</v>
      </c>
      <c r="X25" s="121">
        <f t="shared" si="2"/>
        <v>1014.5941638285732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16.081373099585093</v>
      </c>
      <c r="AI25">
        <f t="shared" si="5"/>
        <v>15.067820814875786</v>
      </c>
      <c r="AJ25">
        <f t="shared" si="6"/>
        <v>14.268820814875786</v>
      </c>
      <c r="AK25">
        <f t="shared" si="12"/>
        <v>12.269120413633848</v>
      </c>
      <c r="AU25">
        <f t="shared" si="13"/>
        <v>10.167275785659129</v>
      </c>
    </row>
    <row r="26" spans="1:47" ht="12.75">
      <c r="A26" s="72">
        <v>18</v>
      </c>
      <c r="B26" s="73">
        <v>16.1</v>
      </c>
      <c r="C26" s="74">
        <v>14.8</v>
      </c>
      <c r="D26" s="74">
        <v>19</v>
      </c>
      <c r="E26" s="74">
        <v>12.8</v>
      </c>
      <c r="F26" s="75">
        <f t="shared" si="0"/>
        <v>15.9</v>
      </c>
      <c r="G26" s="67">
        <f t="shared" si="7"/>
        <v>86.31871058243733</v>
      </c>
      <c r="H26" s="76">
        <f t="shared" si="1"/>
        <v>13.815717577085351</v>
      </c>
      <c r="I26" s="77">
        <v>10.3</v>
      </c>
      <c r="J26" s="75"/>
      <c r="K26" s="77"/>
      <c r="L26" s="74">
        <v>15</v>
      </c>
      <c r="M26" s="74">
        <v>14.4</v>
      </c>
      <c r="N26" s="74">
        <v>15.3</v>
      </c>
      <c r="O26" s="75">
        <v>14.9</v>
      </c>
      <c r="P26" s="78" t="s">
        <v>104</v>
      </c>
      <c r="Q26" s="79">
        <v>22</v>
      </c>
      <c r="R26" s="76">
        <v>2.3</v>
      </c>
      <c r="S26" s="76">
        <v>127</v>
      </c>
      <c r="T26" s="76">
        <v>1.3</v>
      </c>
      <c r="U26" s="76"/>
      <c r="V26" s="80">
        <v>8</v>
      </c>
      <c r="W26" s="73">
        <v>999.5</v>
      </c>
      <c r="X26" s="121">
        <f t="shared" si="2"/>
        <v>1009.5738758965072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18.289570683885234</v>
      </c>
      <c r="AI26">
        <f t="shared" si="5"/>
        <v>16.8260215853932</v>
      </c>
      <c r="AJ26">
        <f t="shared" si="6"/>
        <v>15.7873215853932</v>
      </c>
      <c r="AK26">
        <f t="shared" si="12"/>
        <v>13.815717577085351</v>
      </c>
      <c r="AU26">
        <f t="shared" si="13"/>
        <v>10.042959505659354</v>
      </c>
    </row>
    <row r="27" spans="1:47" ht="12.75">
      <c r="A27" s="63">
        <v>19</v>
      </c>
      <c r="B27" s="64">
        <v>14.8</v>
      </c>
      <c r="C27" s="65">
        <v>13.5</v>
      </c>
      <c r="D27" s="65">
        <v>18.7</v>
      </c>
      <c r="E27" s="65">
        <v>14.1</v>
      </c>
      <c r="F27" s="66">
        <f t="shared" si="0"/>
        <v>16.4</v>
      </c>
      <c r="G27" s="67">
        <f t="shared" si="7"/>
        <v>85.74575154860143</v>
      </c>
      <c r="H27" s="67">
        <f t="shared" si="1"/>
        <v>12.437433549646702</v>
      </c>
      <c r="I27" s="68">
        <v>13</v>
      </c>
      <c r="J27" s="66"/>
      <c r="K27" s="68"/>
      <c r="L27" s="65">
        <v>16.4</v>
      </c>
      <c r="M27" s="65">
        <v>15.8</v>
      </c>
      <c r="N27" s="65">
        <v>15.4</v>
      </c>
      <c r="O27" s="66">
        <v>14.9</v>
      </c>
      <c r="P27" s="69" t="s">
        <v>104</v>
      </c>
      <c r="Q27" s="70">
        <v>32</v>
      </c>
      <c r="R27" s="67">
        <v>7.5</v>
      </c>
      <c r="S27" s="67">
        <v>118</v>
      </c>
      <c r="T27" s="67">
        <v>0.5</v>
      </c>
      <c r="U27" s="67"/>
      <c r="V27" s="71">
        <v>4</v>
      </c>
      <c r="W27" s="64">
        <v>996.1</v>
      </c>
      <c r="X27" s="121">
        <f t="shared" si="2"/>
        <v>1006.185200795228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16.8260215853932</v>
      </c>
      <c r="AI27">
        <f t="shared" si="5"/>
        <v>15.4662986641253</v>
      </c>
      <c r="AJ27">
        <f t="shared" si="6"/>
        <v>14.4275986641253</v>
      </c>
      <c r="AK27">
        <f t="shared" si="12"/>
        <v>12.437433549646702</v>
      </c>
      <c r="AU27">
        <f t="shared" si="13"/>
        <v>10.04780666566134</v>
      </c>
    </row>
    <row r="28" spans="1:47" ht="12.75">
      <c r="A28" s="72">
        <v>20</v>
      </c>
      <c r="B28" s="73">
        <v>12.2</v>
      </c>
      <c r="C28" s="74">
        <v>10.9</v>
      </c>
      <c r="D28" s="74">
        <v>17.4</v>
      </c>
      <c r="E28" s="74">
        <v>8.9</v>
      </c>
      <c r="F28" s="75">
        <f t="shared" si="0"/>
        <v>13.149999999999999</v>
      </c>
      <c r="G28" s="67">
        <f t="shared" si="7"/>
        <v>84.44478776816091</v>
      </c>
      <c r="H28" s="76">
        <f t="shared" si="1"/>
        <v>9.657587315513242</v>
      </c>
      <c r="I28" s="77">
        <v>5.2</v>
      </c>
      <c r="J28" s="75"/>
      <c r="K28" s="77"/>
      <c r="L28" s="74">
        <v>14.9</v>
      </c>
      <c r="M28" s="74">
        <v>14.1</v>
      </c>
      <c r="N28" s="74">
        <v>15.1</v>
      </c>
      <c r="O28" s="75">
        <v>14.9</v>
      </c>
      <c r="P28" s="78" t="s">
        <v>145</v>
      </c>
      <c r="Q28" s="79">
        <v>31</v>
      </c>
      <c r="R28" s="76">
        <v>5.7</v>
      </c>
      <c r="S28" s="76">
        <v>117</v>
      </c>
      <c r="T28" s="76" t="s">
        <v>120</v>
      </c>
      <c r="U28" s="76"/>
      <c r="V28" s="80">
        <v>7</v>
      </c>
      <c r="W28" s="73">
        <v>1007.4</v>
      </c>
      <c r="X28" s="121">
        <f t="shared" si="2"/>
        <v>1017.6930985444719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14.204062438763</v>
      </c>
      <c r="AI28">
        <f t="shared" si="5"/>
        <v>13.033290380870474</v>
      </c>
      <c r="AJ28">
        <f t="shared" si="6"/>
        <v>11.994590380870475</v>
      </c>
      <c r="AK28">
        <f t="shared" si="12"/>
        <v>9.657587315513242</v>
      </c>
      <c r="AU28">
        <f t="shared" si="13"/>
        <v>10.213451090444625</v>
      </c>
    </row>
    <row r="29" spans="1:47" ht="12.75">
      <c r="A29" s="63">
        <v>21</v>
      </c>
      <c r="B29" s="64">
        <v>15</v>
      </c>
      <c r="C29" s="65">
        <v>12</v>
      </c>
      <c r="D29" s="65">
        <v>20.2</v>
      </c>
      <c r="E29" s="65">
        <v>7.1</v>
      </c>
      <c r="F29" s="66">
        <f t="shared" si="0"/>
        <v>13.649999999999999</v>
      </c>
      <c r="G29" s="67">
        <f t="shared" si="7"/>
        <v>68.18210711561179</v>
      </c>
      <c r="H29" s="67">
        <f t="shared" si="1"/>
        <v>9.187654767521169</v>
      </c>
      <c r="I29" s="68">
        <v>3.1</v>
      </c>
      <c r="J29" s="66"/>
      <c r="K29" s="68"/>
      <c r="L29" s="65">
        <v>12.9</v>
      </c>
      <c r="M29" s="65">
        <v>13.7</v>
      </c>
      <c r="N29" s="65">
        <v>14.9</v>
      </c>
      <c r="O29" s="66">
        <v>14.8</v>
      </c>
      <c r="P29" s="69" t="s">
        <v>146</v>
      </c>
      <c r="Q29" s="70">
        <v>23</v>
      </c>
      <c r="R29" s="67">
        <v>10.5</v>
      </c>
      <c r="S29" s="67">
        <v>114</v>
      </c>
      <c r="T29" s="67" t="s">
        <v>120</v>
      </c>
      <c r="U29" s="67"/>
      <c r="V29" s="71">
        <v>2</v>
      </c>
      <c r="W29" s="64">
        <v>1012.9</v>
      </c>
      <c r="X29" s="121">
        <f t="shared" si="2"/>
        <v>1023.1481355066442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21</v>
      </c>
      <c r="AH29">
        <f t="shared" si="11"/>
        <v>17.04426199146042</v>
      </c>
      <c r="AI29">
        <f t="shared" si="5"/>
        <v>14.01813696808305</v>
      </c>
      <c r="AJ29">
        <f t="shared" si="6"/>
        <v>11.62113696808305</v>
      </c>
      <c r="AK29">
        <f t="shared" si="12"/>
        <v>9.187654767521169</v>
      </c>
      <c r="AU29">
        <f t="shared" si="13"/>
        <v>10.118735858036642</v>
      </c>
    </row>
    <row r="30" spans="1:47" ht="12.75">
      <c r="A30" s="72">
        <v>22</v>
      </c>
      <c r="B30" s="73">
        <v>16.6</v>
      </c>
      <c r="C30" s="74">
        <v>14.9</v>
      </c>
      <c r="D30" s="74">
        <v>21.2</v>
      </c>
      <c r="E30" s="74">
        <v>10.6</v>
      </c>
      <c r="F30" s="75">
        <f t="shared" si="0"/>
        <v>15.899999999999999</v>
      </c>
      <c r="G30" s="67">
        <f t="shared" si="7"/>
        <v>82.49617990751263</v>
      </c>
      <c r="H30" s="76">
        <f t="shared" si="1"/>
        <v>13.609056316805377</v>
      </c>
      <c r="I30" s="77">
        <v>6.7</v>
      </c>
      <c r="J30" s="75"/>
      <c r="K30" s="77"/>
      <c r="L30" s="74">
        <v>14.6</v>
      </c>
      <c r="M30" s="74">
        <v>14.6</v>
      </c>
      <c r="N30" s="74">
        <v>15</v>
      </c>
      <c r="O30" s="75">
        <v>14.8</v>
      </c>
      <c r="P30" s="78" t="s">
        <v>144</v>
      </c>
      <c r="Q30" s="79">
        <v>13</v>
      </c>
      <c r="R30" s="76">
        <v>1.2</v>
      </c>
      <c r="S30" s="76">
        <v>52.8</v>
      </c>
      <c r="T30" s="76">
        <v>0</v>
      </c>
      <c r="U30" s="76"/>
      <c r="V30" s="80">
        <v>8</v>
      </c>
      <c r="W30" s="73">
        <v>1016</v>
      </c>
      <c r="X30" s="121">
        <f t="shared" si="2"/>
        <v>1026.2224035843929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18.881520606251</v>
      </c>
      <c r="AI30">
        <f t="shared" si="5"/>
        <v>16.934833208606896</v>
      </c>
      <c r="AJ30">
        <f t="shared" si="6"/>
        <v>15.576533208606895</v>
      </c>
      <c r="AK30">
        <f t="shared" si="12"/>
        <v>13.609056316805377</v>
      </c>
      <c r="AU30">
        <f t="shared" si="13"/>
        <v>10.13990846969874</v>
      </c>
    </row>
    <row r="31" spans="1:47" ht="12.75">
      <c r="A31" s="63">
        <v>23</v>
      </c>
      <c r="B31" s="64">
        <v>20.8</v>
      </c>
      <c r="C31" s="65">
        <v>18.4</v>
      </c>
      <c r="D31" s="65">
        <v>25.4</v>
      </c>
      <c r="E31" s="65">
        <v>11.1</v>
      </c>
      <c r="F31" s="66">
        <f t="shared" si="0"/>
        <v>18.25</v>
      </c>
      <c r="G31" s="67">
        <f t="shared" si="7"/>
        <v>78.34077896971404</v>
      </c>
      <c r="H31" s="67">
        <f t="shared" si="1"/>
        <v>16.893198004071493</v>
      </c>
      <c r="I31" s="68">
        <v>8.6</v>
      </c>
      <c r="J31" s="66"/>
      <c r="K31" s="68"/>
      <c r="L31" s="65">
        <v>16.4</v>
      </c>
      <c r="M31" s="65">
        <v>15.7</v>
      </c>
      <c r="N31" s="65">
        <v>15.2</v>
      </c>
      <c r="O31" s="66">
        <v>14.8</v>
      </c>
      <c r="P31" s="69" t="s">
        <v>106</v>
      </c>
      <c r="Q31" s="70">
        <v>15</v>
      </c>
      <c r="R31" s="67">
        <v>7.1</v>
      </c>
      <c r="S31" s="67">
        <v>101</v>
      </c>
      <c r="T31" s="67">
        <v>0</v>
      </c>
      <c r="U31" s="67"/>
      <c r="V31" s="71">
        <v>7</v>
      </c>
      <c r="W31" s="64">
        <v>1015.5</v>
      </c>
      <c r="X31" s="121">
        <f t="shared" si="2"/>
        <v>1025.5705411246772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24.554767135396354</v>
      </c>
      <c r="AI31">
        <f t="shared" si="5"/>
        <v>21.153995848068842</v>
      </c>
      <c r="AJ31">
        <f t="shared" si="6"/>
        <v>19.23639584806884</v>
      </c>
      <c r="AK31">
        <f t="shared" si="12"/>
        <v>16.893198004071493</v>
      </c>
      <c r="AU31">
        <f t="shared" si="13"/>
        <v>10.02912627888103</v>
      </c>
    </row>
    <row r="32" spans="1:47" ht="12.75">
      <c r="A32" s="72">
        <v>24</v>
      </c>
      <c r="B32" s="73">
        <v>19.1</v>
      </c>
      <c r="C32" s="74">
        <v>17.9</v>
      </c>
      <c r="D32" s="74">
        <v>26</v>
      </c>
      <c r="E32" s="74">
        <v>13.5</v>
      </c>
      <c r="F32" s="75">
        <f t="shared" si="0"/>
        <v>19.75</v>
      </c>
      <c r="G32" s="67">
        <f t="shared" si="7"/>
        <v>88.41967887599806</v>
      </c>
      <c r="H32" s="76">
        <f t="shared" si="1"/>
        <v>17.141192205521445</v>
      </c>
      <c r="I32" s="77">
        <v>9.6</v>
      </c>
      <c r="J32" s="75"/>
      <c r="K32" s="77"/>
      <c r="L32" s="74">
        <v>16.5</v>
      </c>
      <c r="M32" s="74">
        <v>16.4</v>
      </c>
      <c r="N32" s="74">
        <v>15.8</v>
      </c>
      <c r="O32" s="75">
        <v>14.9</v>
      </c>
      <c r="P32" s="78" t="s">
        <v>147</v>
      </c>
      <c r="Q32" s="79">
        <v>21</v>
      </c>
      <c r="R32" s="76">
        <v>7.6</v>
      </c>
      <c r="S32" s="76">
        <v>106</v>
      </c>
      <c r="T32" s="76">
        <v>0</v>
      </c>
      <c r="U32" s="76"/>
      <c r="V32" s="80">
        <v>4</v>
      </c>
      <c r="W32" s="73">
        <v>1009.4</v>
      </c>
      <c r="X32" s="121">
        <f t="shared" si="2"/>
        <v>1019.4686150759205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22.100407719188595</v>
      </c>
      <c r="AI32">
        <f t="shared" si="5"/>
        <v>20.49990953559285</v>
      </c>
      <c r="AJ32">
        <f t="shared" si="6"/>
        <v>19.541109535592845</v>
      </c>
      <c r="AK32">
        <f t="shared" si="12"/>
        <v>17.141192205521445</v>
      </c>
      <c r="AU32">
        <f t="shared" si="13"/>
        <v>10.205909687646981</v>
      </c>
    </row>
    <row r="33" spans="1:47" ht="12.75">
      <c r="A33" s="63">
        <v>25</v>
      </c>
      <c r="B33" s="64">
        <v>21.5</v>
      </c>
      <c r="C33" s="65">
        <v>18.1</v>
      </c>
      <c r="D33" s="65">
        <v>28.8</v>
      </c>
      <c r="E33" s="65">
        <v>14.1</v>
      </c>
      <c r="F33" s="66">
        <f t="shared" si="0"/>
        <v>21.45</v>
      </c>
      <c r="G33" s="67">
        <f t="shared" si="7"/>
        <v>70.38968092436963</v>
      </c>
      <c r="H33" s="67">
        <f t="shared" si="1"/>
        <v>15.887346373999668</v>
      </c>
      <c r="I33" s="68">
        <v>11.2</v>
      </c>
      <c r="J33" s="66"/>
      <c r="K33" s="68"/>
      <c r="L33" s="65">
        <v>17.4</v>
      </c>
      <c r="M33" s="65">
        <v>17.1</v>
      </c>
      <c r="N33" s="65">
        <v>16.2</v>
      </c>
      <c r="O33" s="66">
        <v>15.1</v>
      </c>
      <c r="P33" s="69" t="s">
        <v>147</v>
      </c>
      <c r="Q33" s="70">
        <v>21</v>
      </c>
      <c r="R33" s="67">
        <v>8.5</v>
      </c>
      <c r="S33" s="67">
        <v>108</v>
      </c>
      <c r="T33" s="67" t="s">
        <v>120</v>
      </c>
      <c r="U33" s="67"/>
      <c r="V33" s="71">
        <v>3</v>
      </c>
      <c r="W33" s="64">
        <v>999.9</v>
      </c>
      <c r="X33" s="121">
        <f t="shared" si="2"/>
        <v>1009.7921455735885</v>
      </c>
      <c r="Y33" s="127">
        <v>0</v>
      </c>
      <c r="Z33" s="134">
        <v>0</v>
      </c>
      <c r="AA33" s="127">
        <v>0</v>
      </c>
      <c r="AB33">
        <f t="shared" si="8"/>
        <v>25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25.632714233970045</v>
      </c>
      <c r="AI33">
        <f t="shared" si="5"/>
        <v>20.75938576154699</v>
      </c>
      <c r="AJ33">
        <f t="shared" si="6"/>
        <v>18.04278576154699</v>
      </c>
      <c r="AK33">
        <f t="shared" si="12"/>
        <v>15.887346373999668</v>
      </c>
      <c r="AU33">
        <f t="shared" si="13"/>
        <v>10.194163828573208</v>
      </c>
    </row>
    <row r="34" spans="1:47" ht="12.75">
      <c r="A34" s="72">
        <v>26</v>
      </c>
      <c r="B34" s="73">
        <v>20</v>
      </c>
      <c r="C34" s="74">
        <v>17.2</v>
      </c>
      <c r="D34" s="74">
        <v>27.1</v>
      </c>
      <c r="E34" s="74">
        <v>13.7</v>
      </c>
      <c r="F34" s="75">
        <f t="shared" si="0"/>
        <v>20.4</v>
      </c>
      <c r="G34" s="67">
        <f t="shared" si="7"/>
        <v>74.35007741087527</v>
      </c>
      <c r="H34" s="76">
        <f t="shared" si="1"/>
        <v>15.300451520066968</v>
      </c>
      <c r="I34" s="77">
        <v>9.9</v>
      </c>
      <c r="J34" s="75"/>
      <c r="K34" s="77"/>
      <c r="L34" s="74">
        <v>18.2</v>
      </c>
      <c r="M34" s="74">
        <v>17.8</v>
      </c>
      <c r="N34" s="74">
        <v>16.6</v>
      </c>
      <c r="O34" s="75">
        <v>15.2</v>
      </c>
      <c r="P34" s="78" t="s">
        <v>115</v>
      </c>
      <c r="Q34" s="79">
        <v>15</v>
      </c>
      <c r="R34" s="76">
        <v>9.4</v>
      </c>
      <c r="S34" s="76">
        <v>94.5</v>
      </c>
      <c r="T34" s="76">
        <v>0</v>
      </c>
      <c r="U34" s="76"/>
      <c r="V34" s="80">
        <v>1</v>
      </c>
      <c r="W34" s="73">
        <v>1005.9</v>
      </c>
      <c r="X34" s="121">
        <f t="shared" si="2"/>
        <v>1015.9027199409245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23.37157630766442</v>
      </c>
      <c r="AI34">
        <f t="shared" si="5"/>
        <v>19.61398507689028</v>
      </c>
      <c r="AJ34">
        <f t="shared" si="6"/>
        <v>17.37678507689028</v>
      </c>
      <c r="AK34">
        <f t="shared" si="12"/>
        <v>15.300451520066968</v>
      </c>
      <c r="AU34">
        <f t="shared" si="13"/>
        <v>10.073875896507166</v>
      </c>
    </row>
    <row r="35" spans="1:47" ht="12.75">
      <c r="A35" s="63">
        <v>27</v>
      </c>
      <c r="B35" s="64">
        <v>21.4</v>
      </c>
      <c r="C35" s="65">
        <v>17.4</v>
      </c>
      <c r="D35" s="65">
        <v>28.5</v>
      </c>
      <c r="E35" s="65">
        <v>13</v>
      </c>
      <c r="F35" s="66">
        <f t="shared" si="0"/>
        <v>20.75</v>
      </c>
      <c r="G35" s="67">
        <f t="shared" si="7"/>
        <v>65.42417344582533</v>
      </c>
      <c r="H35" s="67">
        <f t="shared" si="1"/>
        <v>14.653401121584077</v>
      </c>
      <c r="I35" s="68">
        <v>9.8</v>
      </c>
      <c r="J35" s="66"/>
      <c r="K35" s="68"/>
      <c r="L35" s="65">
        <v>19</v>
      </c>
      <c r="M35" s="65">
        <v>17.7</v>
      </c>
      <c r="N35" s="65">
        <v>16.9</v>
      </c>
      <c r="O35" s="66">
        <v>15.5</v>
      </c>
      <c r="P35" s="69" t="s">
        <v>136</v>
      </c>
      <c r="Q35" s="70">
        <v>13</v>
      </c>
      <c r="R35" s="67">
        <v>9.1</v>
      </c>
      <c r="S35" s="67">
        <v>101</v>
      </c>
      <c r="T35" s="67">
        <v>0.3</v>
      </c>
      <c r="U35" s="67"/>
      <c r="V35" s="71">
        <v>6</v>
      </c>
      <c r="W35" s="64">
        <v>1008.7</v>
      </c>
      <c r="X35" s="121">
        <f t="shared" si="2"/>
        <v>1018.6826126677594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25.476232178891028</v>
      </c>
      <c r="AI35">
        <f t="shared" si="5"/>
        <v>19.863614328178834</v>
      </c>
      <c r="AJ35">
        <f t="shared" si="6"/>
        <v>16.667614328178832</v>
      </c>
      <c r="AK35">
        <f t="shared" si="12"/>
        <v>14.653401121584077</v>
      </c>
      <c r="AU35">
        <f t="shared" si="13"/>
        <v>10.08520079522793</v>
      </c>
    </row>
    <row r="36" spans="1:47" ht="12.75">
      <c r="A36" s="72">
        <v>28</v>
      </c>
      <c r="B36" s="73">
        <v>20</v>
      </c>
      <c r="C36" s="74">
        <v>17.7</v>
      </c>
      <c r="D36" s="74">
        <v>28.7</v>
      </c>
      <c r="E36" s="74">
        <v>17.2</v>
      </c>
      <c r="F36" s="75">
        <f t="shared" si="0"/>
        <v>22.95</v>
      </c>
      <c r="G36" s="67">
        <f t="shared" si="7"/>
        <v>78.7519829915091</v>
      </c>
      <c r="H36" s="76">
        <f t="shared" si="1"/>
        <v>16.199096154071064</v>
      </c>
      <c r="I36" s="77">
        <v>14.9</v>
      </c>
      <c r="J36" s="75"/>
      <c r="K36" s="77"/>
      <c r="L36" s="74">
        <v>19.8</v>
      </c>
      <c r="M36" s="74">
        <v>18.3</v>
      </c>
      <c r="N36" s="74">
        <v>17.3</v>
      </c>
      <c r="O36" s="75">
        <v>15.7</v>
      </c>
      <c r="P36" s="78" t="s">
        <v>137</v>
      </c>
      <c r="Q36" s="79">
        <v>25</v>
      </c>
      <c r="R36" s="76">
        <v>8.2</v>
      </c>
      <c r="S36" s="76">
        <v>97.9</v>
      </c>
      <c r="T36" s="76">
        <v>7.5</v>
      </c>
      <c r="U36" s="76"/>
      <c r="V36" s="80">
        <v>0</v>
      </c>
      <c r="W36" s="73">
        <v>1006.6</v>
      </c>
      <c r="X36" s="121">
        <f t="shared" si="2"/>
        <v>1016.6096807759565</v>
      </c>
      <c r="Y36" s="127">
        <v>0</v>
      </c>
      <c r="Z36" s="134">
        <v>0</v>
      </c>
      <c r="AA36" s="127">
        <v>1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23.37157630766442</v>
      </c>
      <c r="AI36">
        <f t="shared" si="5"/>
        <v>20.243279798659454</v>
      </c>
      <c r="AJ36">
        <f t="shared" si="6"/>
        <v>18.405579798659453</v>
      </c>
      <c r="AK36">
        <f t="shared" si="12"/>
        <v>16.199096154071064</v>
      </c>
      <c r="AU36">
        <f t="shared" si="13"/>
        <v>10.293098544471965</v>
      </c>
    </row>
    <row r="37" spans="1:47" ht="12.75">
      <c r="A37" s="63">
        <v>29</v>
      </c>
      <c r="B37" s="64">
        <v>18.5</v>
      </c>
      <c r="C37" s="65">
        <v>16.9</v>
      </c>
      <c r="D37" s="65">
        <v>22.7</v>
      </c>
      <c r="E37" s="65">
        <v>16.9</v>
      </c>
      <c r="F37" s="66">
        <f t="shared" si="0"/>
        <v>19.799999999999997</v>
      </c>
      <c r="G37" s="67">
        <f t="shared" si="7"/>
        <v>84.40038706739128</v>
      </c>
      <c r="H37" s="67">
        <f t="shared" si="1"/>
        <v>15.820918830027336</v>
      </c>
      <c r="I37" s="68">
        <v>15.6</v>
      </c>
      <c r="J37" s="66"/>
      <c r="K37" s="68"/>
      <c r="L37" s="65">
        <v>19.5</v>
      </c>
      <c r="M37" s="65">
        <v>18.4</v>
      </c>
      <c r="N37" s="65">
        <v>17.6</v>
      </c>
      <c r="O37" s="66">
        <v>15.9</v>
      </c>
      <c r="P37" s="69" t="s">
        <v>110</v>
      </c>
      <c r="Q37" s="70">
        <v>28</v>
      </c>
      <c r="R37" s="67">
        <v>5.9</v>
      </c>
      <c r="S37" s="67">
        <v>119</v>
      </c>
      <c r="T37" s="67">
        <v>2</v>
      </c>
      <c r="U37" s="67"/>
      <c r="V37" s="71">
        <v>4</v>
      </c>
      <c r="W37" s="64">
        <v>1001.3</v>
      </c>
      <c r="X37" s="121">
        <f t="shared" si="2"/>
        <v>1011.3084861217482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21.286984900395762</v>
      </c>
      <c r="AI37">
        <f t="shared" si="5"/>
        <v>19.24469765091116</v>
      </c>
      <c r="AJ37">
        <f t="shared" si="6"/>
        <v>17.96629765091116</v>
      </c>
      <c r="AK37">
        <f t="shared" si="12"/>
        <v>15.820918830027336</v>
      </c>
      <c r="AU37">
        <f t="shared" si="13"/>
        <v>10.248135506644216</v>
      </c>
    </row>
    <row r="38" spans="1:47" ht="12.75">
      <c r="A38" s="72">
        <v>30</v>
      </c>
      <c r="B38" s="73">
        <v>19.2</v>
      </c>
      <c r="C38" s="74">
        <v>16.8</v>
      </c>
      <c r="D38" s="74">
        <v>26.4</v>
      </c>
      <c r="E38" s="74">
        <v>13</v>
      </c>
      <c r="F38" s="75">
        <f t="shared" si="0"/>
        <v>19.7</v>
      </c>
      <c r="G38" s="67">
        <f t="shared" si="7"/>
        <v>77.36714696897032</v>
      </c>
      <c r="H38" s="76">
        <f t="shared" si="1"/>
        <v>15.14620018625702</v>
      </c>
      <c r="I38" s="77">
        <v>11</v>
      </c>
      <c r="J38" s="75"/>
      <c r="K38" s="77"/>
      <c r="L38" s="74">
        <v>19</v>
      </c>
      <c r="M38" s="74">
        <v>18</v>
      </c>
      <c r="N38" s="74">
        <v>17.8</v>
      </c>
      <c r="O38" s="75">
        <v>16</v>
      </c>
      <c r="P38" s="78" t="s">
        <v>158</v>
      </c>
      <c r="Q38" s="79">
        <v>24</v>
      </c>
      <c r="R38" s="76">
        <v>8.8</v>
      </c>
      <c r="S38" s="76">
        <v>115</v>
      </c>
      <c r="T38" s="76">
        <v>0</v>
      </c>
      <c r="U38" s="76"/>
      <c r="V38" s="80">
        <v>4</v>
      </c>
      <c r="W38" s="73">
        <v>1006</v>
      </c>
      <c r="X38" s="121">
        <f t="shared" si="2"/>
        <v>1016.0312481898457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22.238591769412757</v>
      </c>
      <c r="AI38">
        <f t="shared" si="5"/>
        <v>19.122963978070903</v>
      </c>
      <c r="AJ38">
        <f t="shared" si="6"/>
        <v>17.205363978070903</v>
      </c>
      <c r="AK38">
        <f t="shared" si="12"/>
        <v>15.14620018625702</v>
      </c>
      <c r="AU38">
        <f t="shared" si="13"/>
        <v>10.222403584392808</v>
      </c>
    </row>
    <row r="39" spans="1:47" ht="12.75">
      <c r="A39" s="63">
        <v>31</v>
      </c>
      <c r="B39" s="64">
        <v>21.1</v>
      </c>
      <c r="C39" s="65">
        <v>17.9</v>
      </c>
      <c r="D39" s="65">
        <v>22.4</v>
      </c>
      <c r="E39" s="65">
        <v>13.3</v>
      </c>
      <c r="F39" s="66">
        <f t="shared" si="0"/>
        <v>17.85</v>
      </c>
      <c r="G39" s="67">
        <f t="shared" si="7"/>
        <v>71.73861245598833</v>
      </c>
      <c r="H39" s="67">
        <f t="shared" si="1"/>
        <v>15.800731664365266</v>
      </c>
      <c r="I39" s="68">
        <v>12</v>
      </c>
      <c r="J39" s="66"/>
      <c r="K39" s="68"/>
      <c r="L39" s="65">
        <v>20</v>
      </c>
      <c r="M39" s="65">
        <v>19</v>
      </c>
      <c r="N39" s="65">
        <v>18</v>
      </c>
      <c r="O39" s="66">
        <v>16.1</v>
      </c>
      <c r="P39" s="69" t="s">
        <v>147</v>
      </c>
      <c r="Q39" s="70">
        <v>16</v>
      </c>
      <c r="R39" s="67">
        <v>0.8</v>
      </c>
      <c r="S39" s="67">
        <v>57.4</v>
      </c>
      <c r="T39" s="67">
        <v>11.5</v>
      </c>
      <c r="U39" s="67"/>
      <c r="V39" s="71">
        <v>4</v>
      </c>
      <c r="W39" s="64">
        <v>1001.9</v>
      </c>
      <c r="X39" s="121">
        <f t="shared" si="2"/>
        <v>1011.8254838695682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31</v>
      </c>
      <c r="AF39">
        <f t="shared" si="4"/>
        <v>0</v>
      </c>
      <c r="AH39">
        <f t="shared" si="11"/>
        <v>25.011787824305845</v>
      </c>
      <c r="AI39">
        <f t="shared" si="5"/>
        <v>20.49990953559285</v>
      </c>
      <c r="AJ39">
        <f t="shared" si="6"/>
        <v>17.943109535592846</v>
      </c>
      <c r="AK39">
        <f t="shared" si="12"/>
        <v>15.800731664365266</v>
      </c>
      <c r="AU39">
        <f t="shared" si="13"/>
        <v>10.07054112467711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10.06861507592057</v>
      </c>
    </row>
    <row r="41" spans="1:47" ht="13.5" thickBot="1">
      <c r="A41" s="113" t="s">
        <v>19</v>
      </c>
      <c r="B41" s="114">
        <f>SUM(B9:B39)</f>
        <v>521.5</v>
      </c>
      <c r="C41" s="115">
        <f aca="true" t="shared" si="14" ref="C41:V41">SUM(C9:C39)</f>
        <v>457.89999999999986</v>
      </c>
      <c r="D41" s="115">
        <f t="shared" si="14"/>
        <v>672.4999999999999</v>
      </c>
      <c r="E41" s="115">
        <f t="shared" si="14"/>
        <v>371.8</v>
      </c>
      <c r="F41" s="116">
        <f t="shared" si="14"/>
        <v>522.1499999999999</v>
      </c>
      <c r="G41" s="117">
        <f t="shared" si="14"/>
        <v>2467.363405687869</v>
      </c>
      <c r="H41" s="117">
        <f>SUM(H9:H39)</f>
        <v>408.9452904894468</v>
      </c>
      <c r="I41" s="118">
        <f t="shared" si="14"/>
        <v>288.8</v>
      </c>
      <c r="J41" s="116">
        <f t="shared" si="14"/>
        <v>0</v>
      </c>
      <c r="K41" s="118">
        <f t="shared" si="14"/>
        <v>0</v>
      </c>
      <c r="L41" s="115">
        <f t="shared" si="14"/>
        <v>491.19999999999993</v>
      </c>
      <c r="M41" s="115">
        <f t="shared" si="14"/>
        <v>486.90000000000003</v>
      </c>
      <c r="N41" s="115">
        <f t="shared" si="14"/>
        <v>486.50000000000006</v>
      </c>
      <c r="O41" s="116">
        <f t="shared" si="14"/>
        <v>462.69999999999993</v>
      </c>
      <c r="P41" s="114"/>
      <c r="Q41" s="119">
        <f t="shared" si="14"/>
        <v>713</v>
      </c>
      <c r="R41" s="117">
        <f t="shared" si="14"/>
        <v>183.20000000000002</v>
      </c>
      <c r="S41" s="117">
        <v>3197.8</v>
      </c>
      <c r="T41" s="117">
        <f>SUM(T9:T39)</f>
        <v>66.6</v>
      </c>
      <c r="U41" s="139"/>
      <c r="V41" s="119">
        <f t="shared" si="14"/>
        <v>158</v>
      </c>
      <c r="W41" s="117">
        <f>SUM(W9:W39)</f>
        <v>31090.100000000006</v>
      </c>
      <c r="X41" s="123">
        <f>SUM(X9:X39)</f>
        <v>31402.688388229828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25</v>
      </c>
      <c r="AC41">
        <f>MAX(AC9:AC39)</f>
        <v>4</v>
      </c>
      <c r="AD41">
        <f>MAX(AD9:AD39)</f>
        <v>4</v>
      </c>
      <c r="AE41">
        <f>MAX(AE9:AE39)</f>
        <v>31</v>
      </c>
      <c r="AF41">
        <f>MAX(AF9:AF39)</f>
        <v>21</v>
      </c>
      <c r="AU41">
        <f t="shared" si="13"/>
        <v>9.892145573588508</v>
      </c>
    </row>
    <row r="42" spans="1:47" ht="12.75">
      <c r="A42" s="72" t="s">
        <v>20</v>
      </c>
      <c r="B42" s="73">
        <f>AVERAGE(B9:B39)</f>
        <v>16.822580645161292</v>
      </c>
      <c r="C42" s="74">
        <f aca="true" t="shared" si="15" ref="C42:V42">AVERAGE(C9:C39)</f>
        <v>14.770967741935479</v>
      </c>
      <c r="D42" s="74">
        <f t="shared" si="15"/>
        <v>21.693548387096772</v>
      </c>
      <c r="E42" s="74">
        <f t="shared" si="15"/>
        <v>11.993548387096775</v>
      </c>
      <c r="F42" s="75">
        <f t="shared" si="15"/>
        <v>16.84354838709677</v>
      </c>
      <c r="G42" s="76">
        <f t="shared" si="15"/>
        <v>79.59236792541513</v>
      </c>
      <c r="H42" s="76">
        <f>AVERAGE(H9:H39)</f>
        <v>13.191783564175703</v>
      </c>
      <c r="I42" s="77">
        <f t="shared" si="15"/>
        <v>9.316129032258065</v>
      </c>
      <c r="J42" s="75" t="e">
        <f t="shared" si="15"/>
        <v>#DIV/0!</v>
      </c>
      <c r="K42" s="77" t="e">
        <f t="shared" si="15"/>
        <v>#DIV/0!</v>
      </c>
      <c r="L42" s="74">
        <f t="shared" si="15"/>
        <v>15.845161290322578</v>
      </c>
      <c r="M42" s="74">
        <f t="shared" si="15"/>
        <v>15.706451612903226</v>
      </c>
      <c r="N42" s="74">
        <f t="shared" si="15"/>
        <v>15.693548387096776</v>
      </c>
      <c r="O42" s="75">
        <f t="shared" si="15"/>
        <v>14.925806451612901</v>
      </c>
      <c r="P42" s="73"/>
      <c r="Q42" s="75">
        <f t="shared" si="15"/>
        <v>23</v>
      </c>
      <c r="R42" s="76">
        <f t="shared" si="15"/>
        <v>5.909677419354839</v>
      </c>
      <c r="S42" s="76">
        <v>103.2</v>
      </c>
      <c r="T42" s="76">
        <f>AVERAGE(T9:T39)</f>
        <v>2.5615384615384613</v>
      </c>
      <c r="U42" s="76"/>
      <c r="V42" s="76">
        <f t="shared" si="15"/>
        <v>5.096774193548387</v>
      </c>
      <c r="W42" s="76">
        <f>AVERAGE(W9:W39)</f>
        <v>1002.9064516129034</v>
      </c>
      <c r="X42" s="124">
        <f>AVERAGE(X9:X39)</f>
        <v>1012.9899480074138</v>
      </c>
      <c r="Y42" s="127"/>
      <c r="Z42" s="134"/>
      <c r="AA42" s="130"/>
      <c r="AU42">
        <f t="shared" si="13"/>
        <v>10.002719940924493</v>
      </c>
    </row>
    <row r="43" spans="1:47" ht="12.75">
      <c r="A43" s="72" t="s">
        <v>21</v>
      </c>
      <c r="B43" s="73">
        <f>MAX(B9:B39)</f>
        <v>21.5</v>
      </c>
      <c r="C43" s="74">
        <f aca="true" t="shared" si="16" ref="C43:V43">MAX(C9:C39)</f>
        <v>18.8</v>
      </c>
      <c r="D43" s="74">
        <f t="shared" si="16"/>
        <v>28.8</v>
      </c>
      <c r="E43" s="74">
        <f t="shared" si="16"/>
        <v>17.2</v>
      </c>
      <c r="F43" s="75">
        <f t="shared" si="16"/>
        <v>22.95</v>
      </c>
      <c r="G43" s="76">
        <f t="shared" si="16"/>
        <v>95.4482334342796</v>
      </c>
      <c r="H43" s="76">
        <f>MAX(H9:H39)</f>
        <v>17.199171508866247</v>
      </c>
      <c r="I43" s="77">
        <f t="shared" si="16"/>
        <v>15.6</v>
      </c>
      <c r="J43" s="75">
        <f t="shared" si="16"/>
        <v>0</v>
      </c>
      <c r="K43" s="77">
        <f t="shared" si="16"/>
        <v>0</v>
      </c>
      <c r="L43" s="74">
        <f t="shared" si="16"/>
        <v>20</v>
      </c>
      <c r="M43" s="74">
        <f t="shared" si="16"/>
        <v>19</v>
      </c>
      <c r="N43" s="74">
        <f t="shared" si="16"/>
        <v>18</v>
      </c>
      <c r="O43" s="75">
        <f t="shared" si="16"/>
        <v>16.1</v>
      </c>
      <c r="P43" s="73"/>
      <c r="Q43" s="70">
        <f t="shared" si="16"/>
        <v>32</v>
      </c>
      <c r="R43" s="76">
        <f t="shared" si="16"/>
        <v>10.5</v>
      </c>
      <c r="S43" s="76">
        <v>127</v>
      </c>
      <c r="T43" s="76">
        <f>MAX(T9:T39)</f>
        <v>11.5</v>
      </c>
      <c r="U43" s="140"/>
      <c r="V43" s="70">
        <f t="shared" si="16"/>
        <v>8</v>
      </c>
      <c r="W43" s="76">
        <f>MAX(W9:W39)</f>
        <v>1016</v>
      </c>
      <c r="X43" s="124">
        <f>MAX(X9:X39)</f>
        <v>1026.2224035843929</v>
      </c>
      <c r="Y43" s="127"/>
      <c r="Z43" s="134"/>
      <c r="AA43" s="127"/>
      <c r="AU43">
        <f t="shared" si="13"/>
        <v>9.982612667759321</v>
      </c>
    </row>
    <row r="44" spans="1:47" ht="13.5" thickBot="1">
      <c r="A44" s="81" t="s">
        <v>22</v>
      </c>
      <c r="B44" s="82">
        <f>MIN(B9:B39)</f>
        <v>12</v>
      </c>
      <c r="C44" s="83">
        <f aca="true" t="shared" si="17" ref="C44:V44">MIN(C9:C39)</f>
        <v>10.5</v>
      </c>
      <c r="D44" s="83">
        <f t="shared" si="17"/>
        <v>15.9</v>
      </c>
      <c r="E44" s="83">
        <f t="shared" si="17"/>
        <v>6.2</v>
      </c>
      <c r="F44" s="84">
        <f t="shared" si="17"/>
        <v>13.149999999999999</v>
      </c>
      <c r="G44" s="85">
        <f t="shared" si="17"/>
        <v>65.42417344582533</v>
      </c>
      <c r="H44" s="85">
        <f>MIN(H9:H39)</f>
        <v>9.022137871763986</v>
      </c>
      <c r="I44" s="86">
        <f t="shared" si="17"/>
        <v>2.4</v>
      </c>
      <c r="J44" s="84">
        <f t="shared" si="17"/>
        <v>0</v>
      </c>
      <c r="K44" s="86">
        <f t="shared" si="17"/>
        <v>0</v>
      </c>
      <c r="L44" s="83">
        <f t="shared" si="17"/>
        <v>12.9</v>
      </c>
      <c r="M44" s="83">
        <f t="shared" si="17"/>
        <v>13.7</v>
      </c>
      <c r="N44" s="83">
        <f t="shared" si="17"/>
        <v>14.8</v>
      </c>
      <c r="O44" s="84">
        <f t="shared" si="17"/>
        <v>14.3</v>
      </c>
      <c r="P44" s="82"/>
      <c r="Q44" s="120">
        <f t="shared" si="17"/>
        <v>13</v>
      </c>
      <c r="R44" s="85">
        <f t="shared" si="17"/>
        <v>0.2</v>
      </c>
      <c r="S44" s="85">
        <v>35</v>
      </c>
      <c r="T44" s="85">
        <f>MIN(T9:T39)</f>
        <v>0</v>
      </c>
      <c r="U44" s="141"/>
      <c r="V44" s="120">
        <f t="shared" si="17"/>
        <v>0</v>
      </c>
      <c r="W44" s="85">
        <f>MIN(W9:W39)</f>
        <v>984.5</v>
      </c>
      <c r="X44" s="125">
        <f>MIN(X9:X39)</f>
        <v>994.4607951488708</v>
      </c>
      <c r="Y44" s="128"/>
      <c r="Z44" s="136"/>
      <c r="AA44" s="128"/>
      <c r="AU44">
        <f t="shared" si="13"/>
        <v>10.009680775956452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10.008486121748245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10.031248189845696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9.9254838695682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64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23</v>
      </c>
      <c r="C61">
        <f>DCOUNTA(T8:T38,1,C59:C60)</f>
        <v>19</v>
      </c>
      <c r="D61">
        <f>DCOUNTA(T8:T38,1,D59:D60)</f>
        <v>8</v>
      </c>
      <c r="F61">
        <f>DCOUNTA(T8:T38,1,F59:F60)</f>
        <v>5</v>
      </c>
    </row>
    <row r="63" spans="2:4" ht="12.75">
      <c r="B63" t="s">
        <v>81</v>
      </c>
      <c r="C63" t="s">
        <v>82</v>
      </c>
      <c r="D63" t="s">
        <v>83</v>
      </c>
    </row>
    <row r="64" spans="2:4" ht="12.75">
      <c r="B64">
        <f>(B61-F61)</f>
        <v>18</v>
      </c>
      <c r="C64">
        <f>(C61-F61)</f>
        <v>14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2">
      <selection activeCell="J5" sqref="J5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105</v>
      </c>
      <c r="I4" s="60" t="s">
        <v>55</v>
      </c>
      <c r="J4" s="60">
        <v>2008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56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21.693548387096772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11.993548387096775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71</v>
      </c>
      <c r="B9" s="3"/>
      <c r="C9" s="22">
        <f>Data1!$F$42</f>
        <v>16.84354838709677</v>
      </c>
      <c r="D9" s="5">
        <v>0.1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28.8</v>
      </c>
      <c r="C10" s="5" t="s">
        <v>32</v>
      </c>
      <c r="D10" s="5">
        <f>Data1!$AB$41</f>
        <v>25</v>
      </c>
      <c r="E10" s="3"/>
      <c r="F10" s="40">
        <v>2</v>
      </c>
      <c r="G10" s="93" t="s">
        <v>109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6.2</v>
      </c>
      <c r="C11" s="5" t="s">
        <v>32</v>
      </c>
      <c r="D11" s="24">
        <f>Data1!$AC$41</f>
        <v>4</v>
      </c>
      <c r="E11" s="3"/>
      <c r="F11" s="40">
        <v>3</v>
      </c>
      <c r="G11" s="93" t="s">
        <v>108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2.4</v>
      </c>
      <c r="C12" s="5" t="s">
        <v>32</v>
      </c>
      <c r="D12" s="24">
        <f>Data1!$AD$41</f>
        <v>4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14.925806451612901</v>
      </c>
      <c r="C13" s="5"/>
      <c r="D13" s="24"/>
      <c r="E13" s="3"/>
      <c r="F13" s="40">
        <v>5</v>
      </c>
      <c r="G13" s="93" t="s">
        <v>112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113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116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66.6</v>
      </c>
      <c r="D17" s="5">
        <v>147</v>
      </c>
      <c r="E17" s="3"/>
      <c r="F17" s="40">
        <v>9</v>
      </c>
      <c r="G17" s="93" t="s">
        <v>117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19</v>
      </c>
      <c r="D18" s="5"/>
      <c r="E18" s="3"/>
      <c r="F18" s="40">
        <v>10</v>
      </c>
      <c r="G18" s="93" t="s">
        <v>118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14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65</v>
      </c>
      <c r="B20" s="3"/>
      <c r="C20" s="5">
        <f>Data1!$D$64</f>
        <v>3</v>
      </c>
      <c r="D20" s="5"/>
      <c r="E20" s="3"/>
      <c r="F20" s="40">
        <v>12</v>
      </c>
      <c r="G20" s="93" t="s">
        <v>121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11.5</v>
      </c>
      <c r="D21" s="5"/>
      <c r="E21" s="3"/>
      <c r="F21" s="40">
        <v>13</v>
      </c>
      <c r="G21" s="93" t="s">
        <v>122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31</v>
      </c>
      <c r="D22" s="5"/>
      <c r="E22" s="3"/>
      <c r="F22" s="40">
        <v>14</v>
      </c>
      <c r="G22" s="93" t="s">
        <v>123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125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10.5</v>
      </c>
      <c r="D25" s="5" t="s">
        <v>46</v>
      </c>
      <c r="E25" s="5">
        <f>Data1!$AF$41</f>
        <v>21</v>
      </c>
      <c r="F25" s="40">
        <v>17</v>
      </c>
      <c r="G25" s="93" t="s">
        <v>126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183.20000000000002</v>
      </c>
      <c r="D26" s="5" t="s">
        <v>46</v>
      </c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93</v>
      </c>
      <c r="B30" s="3"/>
      <c r="C30" s="5">
        <f>Data1!$Q$43</f>
        <v>32</v>
      </c>
      <c r="D30" s="5"/>
      <c r="E30" s="5"/>
      <c r="F30" s="40">
        <v>22</v>
      </c>
      <c r="G30" s="93" t="s">
        <v>131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157</v>
      </c>
      <c r="B31" s="3"/>
      <c r="C31" s="5">
        <f>Data1!$AP$9</f>
        <v>0</v>
      </c>
      <c r="D31" s="22"/>
      <c r="E31" s="5"/>
      <c r="F31" s="40">
        <v>23</v>
      </c>
      <c r="G31" s="93" t="s">
        <v>132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133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50</v>
      </c>
      <c r="B33" s="3"/>
      <c r="C33" s="5"/>
      <c r="D33" s="3"/>
      <c r="E33" s="3"/>
      <c r="F33" s="40">
        <v>25</v>
      </c>
      <c r="G33" s="93" t="s">
        <v>134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51</v>
      </c>
      <c r="B34" s="3"/>
      <c r="C34" s="5">
        <f>Data1!$Z$41</f>
        <v>0</v>
      </c>
      <c r="D34" s="3"/>
      <c r="E34" s="3"/>
      <c r="F34" s="40">
        <v>26</v>
      </c>
      <c r="G34" s="93" t="s">
        <v>135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52</v>
      </c>
      <c r="B35" s="3"/>
      <c r="C35" s="5"/>
      <c r="D35" s="3"/>
      <c r="E35" s="3"/>
      <c r="F35" s="40">
        <v>27</v>
      </c>
      <c r="G35" s="93" t="s">
        <v>138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53</v>
      </c>
      <c r="B36" s="3"/>
      <c r="C36" s="24"/>
      <c r="D36" s="5"/>
      <c r="E36" s="3"/>
      <c r="F36" s="40">
        <v>28</v>
      </c>
      <c r="G36" s="93" t="s">
        <v>139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/>
      <c r="E37" s="3"/>
      <c r="F37" s="40">
        <v>29</v>
      </c>
      <c r="G37" s="93" t="s">
        <v>142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54</v>
      </c>
      <c r="B38" s="3"/>
      <c r="C38" s="5">
        <v>0</v>
      </c>
      <c r="D38" s="5"/>
      <c r="E38" s="3"/>
      <c r="F38" s="40">
        <v>30</v>
      </c>
      <c r="G38" s="93" t="s">
        <v>148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149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 t="s">
        <v>140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141</v>
      </c>
      <c r="H41" s="23"/>
      <c r="I41" s="23"/>
      <c r="J41" s="23"/>
      <c r="K41" s="23"/>
      <c r="L41" s="23"/>
      <c r="M41" s="3"/>
      <c r="N41" s="17"/>
    </row>
    <row r="42" spans="1:14" ht="12.75">
      <c r="A42" s="27" t="s">
        <v>150</v>
      </c>
      <c r="B42" s="3" t="s">
        <v>151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156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2008-08-18T12:58:58Z</cp:lastPrinted>
  <dcterms:created xsi:type="dcterms:W3CDTF">1998-03-11T18:30:34Z</dcterms:created>
  <dcterms:modified xsi:type="dcterms:W3CDTF">2008-12-29T12:34:13Z</dcterms:modified>
  <cp:category/>
  <cp:version/>
  <cp:contentType/>
  <cp:contentStatus/>
</cp:coreProperties>
</file>