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<sst xmlns="http://schemas.openxmlformats.org/spreadsheetml/2006/main" count="188" uniqueCount="162">
  <si>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</si>
  <si>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</si>
  <si>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</si>
  <si>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</si>
  <si>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</si>
  <si>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</si>
  <si>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</si>
  <si>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</si>
  <si>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</si>
  <si>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</si>
  <si>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</si>
  <si>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</si>
  <si>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</si>
  <si>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</si>
  <si>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</si>
  <si>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</si>
  <si>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</si>
  <si>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</si>
  <si>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</si>
  <si>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</si>
  <si>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</si>
  <si>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</si>
  <si>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</si>
  <si>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</si>
  <si>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</si>
  <si>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</si>
  <si>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</si>
  <si>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</si>
  <si>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</si>
  <si>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</si>
  <si>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</si>
  <si>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</si>
  <si>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</si>
  <si>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</si>
  <si>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</si>
  <si>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</si>
  <si>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</si>
  <si>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</si>
  <si>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</si>
  <si>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</si>
  <si>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</si>
  <si>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</si>
  <si>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</si>
  <si>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</si>
  <si>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</si>
  <si>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</si>
  <si>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</si>
  <si>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</si>
  <si>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</si>
  <si>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</si>
  <si>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</si>
  <si>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</si>
  <si>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</si>
  <si>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</si>
  <si>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</si>
  <si>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</si>
  <si>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</si>
  <si>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</si>
  <si>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</si>
  <si>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</si>
  <si>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</si>
  <si>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</si>
  <si>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</si>
  <si>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</si>
  <si>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</si>
  <si>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</si>
  <si>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</si>
  <si>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</si>
  <si>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</si>
  <si>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</si>
  <si>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</si>
  <si>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</si>
  <si>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</si>
  <si>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</si>
  <si>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</si>
  <si>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</si>
  <si>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</si>
  <si>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</si>
  <si>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</si>
  <si>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</si>
  <si>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</si>
  <si>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</si>
  <si>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</si>
  <si>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</si>
  <si>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</si>
  <si>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</si>
  <si>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</si>
  <si>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</si>
  <si>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</si>
  <si>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</si>
  <si>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</si>
  <si>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</si>
  <si>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</si>
  <si>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</si>
  <si>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</si>
  <si>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</si>
  <si>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</si>
  <si>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</si>
  <si>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</si>
  <si>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</si>
  <si>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</si>
  <si>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</si>
  <si>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</si>
  <si>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</si>
  <si>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E1</t>
  </si>
  <si>
    <t>Very warm start, and soon turning hot in light winds and sunny spells. Still humid too.</t>
  </si>
  <si>
    <t>E3</t>
  </si>
  <si>
    <t>WSW3</t>
  </si>
  <si>
    <t>SW3</t>
  </si>
  <si>
    <t>S3</t>
  </si>
  <si>
    <t>SW1</t>
  </si>
  <si>
    <t>July</t>
  </si>
  <si>
    <t>A spell of quite heavy through the morning. Turning brighter with some sunshine later</t>
  </si>
  <si>
    <t>Warm sunny spells, but also a few mainly light showers. Winds generally light.</t>
  </si>
  <si>
    <t>Very similar to yesterday, with good sunny spells and an odd light shower.</t>
  </si>
  <si>
    <t>Much cooler with frequent showers through the day. Gusty winds, especially in the showers.</t>
  </si>
  <si>
    <t xml:space="preserve">Another hot day with good sunny spells. </t>
  </si>
  <si>
    <t>N2</t>
  </si>
  <si>
    <t>Another very showery day, with some heavy bursts of rain lasting into the night.</t>
  </si>
  <si>
    <t>WNW3</t>
  </si>
  <si>
    <t>Sunny spells and patchy cloud. Feeling warmer than recent days with average temperatures.</t>
  </si>
  <si>
    <t>Rather cool and breezy with little in the way of sunshine. Remaining dry, however.</t>
  </si>
  <si>
    <t xml:space="preserve">Mostly cloudy with some sunny intervals. Temperatures a little disappointing. </t>
  </si>
  <si>
    <t>SE2</t>
  </si>
  <si>
    <t>A lot of cloud, but some sunny intervals. Feeling very warm and humid. Rain by evening.</t>
  </si>
  <si>
    <t>WSW5</t>
  </si>
  <si>
    <t>SSW3</t>
  </si>
  <si>
    <t>A sunny day once overnight rain had cleared. Feelign quite warm again out of the wind.</t>
  </si>
  <si>
    <t xml:space="preserve">Sunshine and showers, but warm in any sunshine. Quite breezy in the showers. </t>
  </si>
  <si>
    <t xml:space="preserve">A mostly cloudy morning, then sunnier for a time. Cloudy with showers by evening. </t>
  </si>
  <si>
    <t>SSW4</t>
  </si>
  <si>
    <t>A showery start, with further showers later, but also some warm sunny spells too.</t>
  </si>
  <si>
    <t>SW2</t>
  </si>
  <si>
    <t xml:space="preserve">Sunny spells for the most part, but cloudign over with some heavy rain by the evening. </t>
  </si>
  <si>
    <t>A cloudy cool day, after overnight rain cleared. A few showers later in the day. Windy.</t>
  </si>
  <si>
    <t>WNW2</t>
  </si>
  <si>
    <t>WNW5</t>
  </si>
  <si>
    <t xml:space="preserve">A mostly cloudy day, but some sunshine at times. A few lightish showers by evening. </t>
  </si>
  <si>
    <t>SW4</t>
  </si>
  <si>
    <t>WSW4</t>
  </si>
  <si>
    <t>A day of sunshine and showers. A few heavy ones developed later in the day.</t>
  </si>
  <si>
    <t xml:space="preserve">More sunshine today, and so a little warmer. Still breezy at times though. </t>
  </si>
  <si>
    <t>SE3</t>
  </si>
  <si>
    <t>A cloudy , wet day with the odd heavy burst. Most of the rain was light. Brisk winds.</t>
  </si>
  <si>
    <t xml:space="preserve">Rather cloudy again, with some sunshine and one or two very light showers. </t>
  </si>
  <si>
    <t>Cloudy with showers at times, some heavy with thunder - especially later.</t>
  </si>
  <si>
    <t>W2</t>
  </si>
  <si>
    <t>A warm and sunny day with patchy cloud. Mostly light winds. Very light evening shower.</t>
  </si>
  <si>
    <t>Sunshine and showers again, with only average temperatures. Thunder briefly 1700hrs.</t>
  </si>
  <si>
    <t>SSE3</t>
  </si>
  <si>
    <t>Rain from the word go, but mostly light through the day. Heavier rain by evening. Cool.</t>
  </si>
  <si>
    <t xml:space="preserve">A bright day with a good deal of sunshine and one or two showers. Quite breezy too. </t>
  </si>
  <si>
    <t>S4</t>
  </si>
  <si>
    <t>Cloudy and wet with rain throughout the day. Some heavy bursts, and feeling cool.</t>
  </si>
  <si>
    <t xml:space="preserve">Sunny spells and moderate winds. A n evening shower, with further rain by morning. </t>
  </si>
  <si>
    <t>A showery day, especially in the morning. Some heavy with hail/thunder. Sunny evening.</t>
  </si>
  <si>
    <t xml:space="preserve">Sunny, cool and bright start, but turning warmer. Cloudy later with rain by evening. </t>
  </si>
  <si>
    <t>NOTES:</t>
  </si>
  <si>
    <t xml:space="preserve">With a mean of 16.5C, this was the coolest July since 2007 (15.4C). The max of 30.5C on the 1st was, however, the hottest July day since </t>
  </si>
  <si>
    <t>2006 (34.3C). The rainfall made the headlines again - 23 rain days was the same as in July 2007, the most on record for July here. The rain</t>
  </si>
  <si>
    <t xml:space="preserve">total of 137.2mm actually beat that of 2007 (135.5mm), now making 2009 the wettest July on record. </t>
  </si>
  <si>
    <t>Anomaly/date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</si>
</sst>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30.5</c:v>
                </c:pt>
                <c:pt idx="1">
                  <c:v>29.8</c:v>
                </c:pt>
                <c:pt idx="2">
                  <c:v>22.5</c:v>
                </c:pt>
                <c:pt idx="3">
                  <c:v>24.6</c:v>
                </c:pt>
                <c:pt idx="4">
                  <c:v>23.5</c:v>
                </c:pt>
                <c:pt idx="5">
                  <c:v>19.9</c:v>
                </c:pt>
                <c:pt idx="6">
                  <c:v>20.1</c:v>
                </c:pt>
                <c:pt idx="7">
                  <c:v>19.1</c:v>
                </c:pt>
                <c:pt idx="8">
                  <c:v>18.1</c:v>
                </c:pt>
                <c:pt idx="9">
                  <c:v>20.4</c:v>
                </c:pt>
                <c:pt idx="10">
                  <c:v>22.9</c:v>
                </c:pt>
                <c:pt idx="11">
                  <c:v>21.3</c:v>
                </c:pt>
                <c:pt idx="12">
                  <c:v>21.9</c:v>
                </c:pt>
                <c:pt idx="13">
                  <c:v>20.9</c:v>
                </c:pt>
                <c:pt idx="14">
                  <c:v>22.4</c:v>
                </c:pt>
                <c:pt idx="15">
                  <c:v>21.5</c:v>
                </c:pt>
                <c:pt idx="16">
                  <c:v>19.4</c:v>
                </c:pt>
                <c:pt idx="17">
                  <c:v>19.9</c:v>
                </c:pt>
                <c:pt idx="18">
                  <c:v>19.1</c:v>
                </c:pt>
                <c:pt idx="19">
                  <c:v>20.8</c:v>
                </c:pt>
                <c:pt idx="20">
                  <c:v>18.8</c:v>
                </c:pt>
                <c:pt idx="21">
                  <c:v>20.5</c:v>
                </c:pt>
                <c:pt idx="22">
                  <c:v>20.3</c:v>
                </c:pt>
                <c:pt idx="23">
                  <c:v>19.2</c:v>
                </c:pt>
                <c:pt idx="24">
                  <c:v>22.4</c:v>
                </c:pt>
                <c:pt idx="25">
                  <c:v>17.4</c:v>
                </c:pt>
                <c:pt idx="26">
                  <c:v>20.4</c:v>
                </c:pt>
                <c:pt idx="27">
                  <c:v>21.6</c:v>
                </c:pt>
                <c:pt idx="28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18.1</c:v>
                </c:pt>
                <c:pt idx="1">
                  <c:v>16.8</c:v>
                </c:pt>
                <c:pt idx="2">
                  <c:v>16.8</c:v>
                </c:pt>
                <c:pt idx="3">
                  <c:v>10.4</c:v>
                </c:pt>
                <c:pt idx="4">
                  <c:v>14.4</c:v>
                </c:pt>
                <c:pt idx="5">
                  <c:v>12.9</c:v>
                </c:pt>
                <c:pt idx="6">
                  <c:v>10.2</c:v>
                </c:pt>
                <c:pt idx="7">
                  <c:v>12.2</c:v>
                </c:pt>
                <c:pt idx="8">
                  <c:v>9.1</c:v>
                </c:pt>
                <c:pt idx="9">
                  <c:v>8.8</c:v>
                </c:pt>
                <c:pt idx="10">
                  <c:v>13.7</c:v>
                </c:pt>
                <c:pt idx="11">
                  <c:v>13.5</c:v>
                </c:pt>
                <c:pt idx="12">
                  <c:v>10.2</c:v>
                </c:pt>
                <c:pt idx="13">
                  <c:v>11.6</c:v>
                </c:pt>
                <c:pt idx="14">
                  <c:v>13.1</c:v>
                </c:pt>
                <c:pt idx="15">
                  <c:v>10.9</c:v>
                </c:pt>
                <c:pt idx="16">
                  <c:v>13.5</c:v>
                </c:pt>
                <c:pt idx="17">
                  <c:v>13.1</c:v>
                </c:pt>
                <c:pt idx="18">
                  <c:v>12.5</c:v>
                </c:pt>
                <c:pt idx="19">
                  <c:v>7.9</c:v>
                </c:pt>
                <c:pt idx="20">
                  <c:v>10.5</c:v>
                </c:pt>
                <c:pt idx="21">
                  <c:v>12</c:v>
                </c:pt>
                <c:pt idx="22">
                  <c:v>12.6</c:v>
                </c:pt>
                <c:pt idx="23">
                  <c:v>11.5</c:v>
                </c:pt>
                <c:pt idx="24">
                  <c:v>8.1</c:v>
                </c:pt>
                <c:pt idx="25">
                  <c:v>12.4</c:v>
                </c:pt>
                <c:pt idx="26">
                  <c:v>12.2</c:v>
                </c:pt>
                <c:pt idx="27">
                  <c:v>10.6</c:v>
                </c:pt>
                <c:pt idx="28">
                  <c:v>14.1</c:v>
                </c:pt>
                <c:pt idx="29">
                  <c:v>9.8</c:v>
                </c:pt>
              </c:numCache>
            </c:numRef>
          </c:val>
          <c:smooth val="0"/>
        </c:ser>
        <c:marker val="1"/>
        <c:axId val="32385489"/>
        <c:axId val="34033546"/>
      </c:lineChart>
      <c:catAx>
        <c:axId val="3238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33546"/>
        <c:crosses val="autoZero"/>
        <c:auto val="1"/>
        <c:lblOffset val="100"/>
        <c:noMultiLvlLbl val="0"/>
      </c:catAx>
      <c:valAx>
        <c:axId val="34033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385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18.2</c:v>
                </c:pt>
                <c:pt idx="3">
                  <c:v>1.6</c:v>
                </c:pt>
                <c:pt idx="4">
                  <c:v>0.4</c:v>
                </c:pt>
                <c:pt idx="5">
                  <c:v>7.3</c:v>
                </c:pt>
                <c:pt idx="6">
                  <c:v>21.5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</c:v>
                </c:pt>
                <c:pt idx="11">
                  <c:v>0</c:v>
                </c:pt>
                <c:pt idx="12">
                  <c:v>2.4</c:v>
                </c:pt>
                <c:pt idx="13">
                  <c:v>2.8</c:v>
                </c:pt>
                <c:pt idx="14">
                  <c:v>0.1</c:v>
                </c:pt>
                <c:pt idx="15">
                  <c:v>7.9</c:v>
                </c:pt>
                <c:pt idx="16">
                  <c:v>1.6</c:v>
                </c:pt>
                <c:pt idx="17">
                  <c:v>0.6</c:v>
                </c:pt>
                <c:pt idx="18">
                  <c:v>5.2</c:v>
                </c:pt>
                <c:pt idx="19">
                  <c:v>3.3</c:v>
                </c:pt>
                <c:pt idx="20">
                  <c:v>3.8</c:v>
                </c:pt>
                <c:pt idx="21">
                  <c:v>0.1</c:v>
                </c:pt>
                <c:pt idx="22">
                  <c:v>7.1</c:v>
                </c:pt>
                <c:pt idx="23">
                  <c:v>2</c:v>
                </c:pt>
                <c:pt idx="24">
                  <c:v>0.7</c:v>
                </c:pt>
                <c:pt idx="25">
                  <c:v>8.2</c:v>
                </c:pt>
                <c:pt idx="26">
                  <c:v>1</c:v>
                </c:pt>
                <c:pt idx="27">
                  <c:v>2.5</c:v>
                </c:pt>
                <c:pt idx="28">
                  <c:v>18.8</c:v>
                </c:pt>
              </c:numCache>
            </c:numRef>
          </c:val>
        </c:ser>
        <c:axId val="60863931"/>
        <c:axId val="46692004"/>
      </c:barChart>
      <c:catAx>
        <c:axId val="6086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92004"/>
        <c:crosses val="autoZero"/>
        <c:auto val="1"/>
        <c:lblOffset val="100"/>
        <c:noMultiLvlLbl val="0"/>
      </c:catAx>
      <c:valAx>
        <c:axId val="4669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863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8.1</c:v>
                </c:pt>
                <c:pt idx="1">
                  <c:v>9.9</c:v>
                </c:pt>
                <c:pt idx="2">
                  <c:v>3.3</c:v>
                </c:pt>
                <c:pt idx="3">
                  <c:v>7</c:v>
                </c:pt>
                <c:pt idx="4">
                  <c:v>4.7</c:v>
                </c:pt>
                <c:pt idx="5">
                  <c:v>3.5</c:v>
                </c:pt>
                <c:pt idx="6">
                  <c:v>3</c:v>
                </c:pt>
                <c:pt idx="7">
                  <c:v>3.5</c:v>
                </c:pt>
                <c:pt idx="8">
                  <c:v>5.1</c:v>
                </c:pt>
                <c:pt idx="9">
                  <c:v>7</c:v>
                </c:pt>
                <c:pt idx="10">
                  <c:v>2.8</c:v>
                </c:pt>
                <c:pt idx="11">
                  <c:v>6.7</c:v>
                </c:pt>
                <c:pt idx="12">
                  <c:v>5.4</c:v>
                </c:pt>
                <c:pt idx="13">
                  <c:v>3.6</c:v>
                </c:pt>
                <c:pt idx="14">
                  <c:v>5.2</c:v>
                </c:pt>
                <c:pt idx="15">
                  <c:v>5.7</c:v>
                </c:pt>
                <c:pt idx="16">
                  <c:v>1.8</c:v>
                </c:pt>
                <c:pt idx="17">
                  <c:v>4.1</c:v>
                </c:pt>
                <c:pt idx="18">
                  <c:v>2.1</c:v>
                </c:pt>
                <c:pt idx="19">
                  <c:v>6.1</c:v>
                </c:pt>
                <c:pt idx="20">
                  <c:v>0.8</c:v>
                </c:pt>
                <c:pt idx="21">
                  <c:v>3.5</c:v>
                </c:pt>
                <c:pt idx="22">
                  <c:v>5.3</c:v>
                </c:pt>
                <c:pt idx="23">
                  <c:v>4.5</c:v>
                </c:pt>
                <c:pt idx="24">
                  <c:v>5.5</c:v>
                </c:pt>
                <c:pt idx="25">
                  <c:v>0.1</c:v>
                </c:pt>
                <c:pt idx="26">
                  <c:v>5.6</c:v>
                </c:pt>
                <c:pt idx="27">
                  <c:v>4.4</c:v>
                </c:pt>
                <c:pt idx="28">
                  <c:v>0</c:v>
                </c:pt>
              </c:numCache>
            </c:numRef>
          </c:val>
        </c:ser>
        <c:axId val="44198533"/>
        <c:axId val="36288414"/>
      </c:barChart>
      <c:catAx>
        <c:axId val="44198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8414"/>
        <c:crosses val="autoZero"/>
        <c:auto val="1"/>
        <c:lblOffset val="100"/>
        <c:noMultiLvlLbl val="0"/>
      </c:catAx>
      <c:valAx>
        <c:axId val="3628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198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16.9</c:v>
                </c:pt>
                <c:pt idx="1">
                  <c:v>14.3</c:v>
                </c:pt>
                <c:pt idx="2">
                  <c:v>14.6</c:v>
                </c:pt>
                <c:pt idx="3">
                  <c:v>7.2</c:v>
                </c:pt>
                <c:pt idx="4">
                  <c:v>12.5</c:v>
                </c:pt>
                <c:pt idx="5">
                  <c:v>10.8</c:v>
                </c:pt>
                <c:pt idx="6">
                  <c:v>6.9</c:v>
                </c:pt>
                <c:pt idx="7">
                  <c:v>10.9</c:v>
                </c:pt>
                <c:pt idx="8">
                  <c:v>5.8</c:v>
                </c:pt>
                <c:pt idx="9">
                  <c:v>6.2</c:v>
                </c:pt>
                <c:pt idx="10">
                  <c:v>13.5</c:v>
                </c:pt>
                <c:pt idx="11">
                  <c:v>13.6</c:v>
                </c:pt>
                <c:pt idx="12">
                  <c:v>6.7</c:v>
                </c:pt>
                <c:pt idx="13">
                  <c:v>8.8</c:v>
                </c:pt>
                <c:pt idx="14">
                  <c:v>11.3</c:v>
                </c:pt>
                <c:pt idx="15">
                  <c:v>7.8</c:v>
                </c:pt>
                <c:pt idx="16">
                  <c:v>13</c:v>
                </c:pt>
                <c:pt idx="17">
                  <c:v>11.8</c:v>
                </c:pt>
                <c:pt idx="18">
                  <c:v>10.9</c:v>
                </c:pt>
                <c:pt idx="19">
                  <c:v>4.1</c:v>
                </c:pt>
                <c:pt idx="20">
                  <c:v>6.9</c:v>
                </c:pt>
                <c:pt idx="21">
                  <c:v>10.1</c:v>
                </c:pt>
                <c:pt idx="22">
                  <c:v>10.5</c:v>
                </c:pt>
                <c:pt idx="23">
                  <c:v>9.5</c:v>
                </c:pt>
                <c:pt idx="24">
                  <c:v>5</c:v>
                </c:pt>
                <c:pt idx="25">
                  <c:v>9.3</c:v>
                </c:pt>
                <c:pt idx="26">
                  <c:v>12.1</c:v>
                </c:pt>
                <c:pt idx="27">
                  <c:v>6.7</c:v>
                </c:pt>
                <c:pt idx="28">
                  <c:v>12.2</c:v>
                </c:pt>
                <c:pt idx="29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5173679"/>
        <c:axId val="57891960"/>
      </c:lineChart>
      <c:catAx>
        <c:axId val="55173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1960"/>
        <c:crosses val="autoZero"/>
        <c:auto val="1"/>
        <c:lblOffset val="100"/>
        <c:noMultiLvlLbl val="0"/>
      </c:catAx>
      <c:valAx>
        <c:axId val="5789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173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18.5</c:v>
                </c:pt>
                <c:pt idx="1">
                  <c:v>18.4</c:v>
                </c:pt>
                <c:pt idx="2">
                  <c:v>18.9</c:v>
                </c:pt>
                <c:pt idx="3">
                  <c:v>19.2</c:v>
                </c:pt>
                <c:pt idx="4">
                  <c:v>18.4</c:v>
                </c:pt>
                <c:pt idx="5">
                  <c:v>16.6</c:v>
                </c:pt>
                <c:pt idx="6">
                  <c:v>16</c:v>
                </c:pt>
                <c:pt idx="7">
                  <c:v>16.5</c:v>
                </c:pt>
                <c:pt idx="8">
                  <c:v>16</c:v>
                </c:pt>
                <c:pt idx="9">
                  <c:v>16.5</c:v>
                </c:pt>
                <c:pt idx="10">
                  <c:v>16.8</c:v>
                </c:pt>
                <c:pt idx="11">
                  <c:v>17.4</c:v>
                </c:pt>
                <c:pt idx="12">
                  <c:v>15</c:v>
                </c:pt>
                <c:pt idx="13">
                  <c:v>15.5</c:v>
                </c:pt>
                <c:pt idx="14">
                  <c:v>15.7</c:v>
                </c:pt>
                <c:pt idx="15">
                  <c:v>15</c:v>
                </c:pt>
                <c:pt idx="16">
                  <c:v>15.8</c:v>
                </c:pt>
                <c:pt idx="17">
                  <c:v>15.3</c:v>
                </c:pt>
                <c:pt idx="18">
                  <c:v>15.6</c:v>
                </c:pt>
                <c:pt idx="19">
                  <c:v>13.6</c:v>
                </c:pt>
                <c:pt idx="20">
                  <c:v>14</c:v>
                </c:pt>
                <c:pt idx="21">
                  <c:v>15.1</c:v>
                </c:pt>
                <c:pt idx="22">
                  <c:v>16.8</c:v>
                </c:pt>
                <c:pt idx="23">
                  <c:v>15</c:v>
                </c:pt>
                <c:pt idx="24">
                  <c:v>15.4</c:v>
                </c:pt>
                <c:pt idx="25">
                  <c:v>15.8</c:v>
                </c:pt>
                <c:pt idx="26">
                  <c:v>15.1</c:v>
                </c:pt>
                <c:pt idx="27">
                  <c:v>14.9</c:v>
                </c:pt>
                <c:pt idx="28">
                  <c:v>14.9</c:v>
                </c:pt>
                <c:pt idx="29">
                  <c:v>14.8</c:v>
                </c:pt>
              </c:numCache>
            </c:numRef>
          </c:val>
          <c:smooth val="0"/>
        </c:ser>
        <c:marker val="1"/>
        <c:axId val="11507385"/>
        <c:axId val="51941170"/>
      </c:lineChart>
      <c:catAx>
        <c:axId val="1150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41170"/>
        <c:crosses val="autoZero"/>
        <c:auto val="1"/>
        <c:lblOffset val="100"/>
        <c:noMultiLvlLbl val="0"/>
      </c:catAx>
      <c:valAx>
        <c:axId val="5194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1507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17.8</c:v>
                </c:pt>
                <c:pt idx="1">
                  <c:v>18.1</c:v>
                </c:pt>
                <c:pt idx="2">
                  <c:v>18.6</c:v>
                </c:pt>
                <c:pt idx="3">
                  <c:v>17.3</c:v>
                </c:pt>
                <c:pt idx="4">
                  <c:v>17.5</c:v>
                </c:pt>
                <c:pt idx="5">
                  <c:v>16.9</c:v>
                </c:pt>
                <c:pt idx="6">
                  <c:v>15.9</c:v>
                </c:pt>
                <c:pt idx="7">
                  <c:v>15.7</c:v>
                </c:pt>
                <c:pt idx="8">
                  <c:v>15</c:v>
                </c:pt>
                <c:pt idx="9">
                  <c:v>15.2</c:v>
                </c:pt>
                <c:pt idx="10">
                  <c:v>15.6</c:v>
                </c:pt>
                <c:pt idx="11">
                  <c:v>16.2</c:v>
                </c:pt>
                <c:pt idx="12">
                  <c:v>15.2</c:v>
                </c:pt>
                <c:pt idx="13">
                  <c:v>15.6</c:v>
                </c:pt>
                <c:pt idx="14">
                  <c:v>15.7</c:v>
                </c:pt>
                <c:pt idx="15">
                  <c:v>15.4</c:v>
                </c:pt>
                <c:pt idx="16">
                  <c:v>15.8</c:v>
                </c:pt>
                <c:pt idx="17">
                  <c:v>15.1</c:v>
                </c:pt>
                <c:pt idx="18">
                  <c:v>15.1</c:v>
                </c:pt>
                <c:pt idx="19">
                  <c:v>14.3</c:v>
                </c:pt>
                <c:pt idx="20">
                  <c:v>14.5</c:v>
                </c:pt>
                <c:pt idx="21">
                  <c:v>15</c:v>
                </c:pt>
                <c:pt idx="22">
                  <c:v>15.6</c:v>
                </c:pt>
                <c:pt idx="23">
                  <c:v>15</c:v>
                </c:pt>
                <c:pt idx="24">
                  <c:v>14.8</c:v>
                </c:pt>
                <c:pt idx="25">
                  <c:v>15.3</c:v>
                </c:pt>
                <c:pt idx="26">
                  <c:v>14.9</c:v>
                </c:pt>
                <c:pt idx="27">
                  <c:v>14.7</c:v>
                </c:pt>
                <c:pt idx="28">
                  <c:v>14.5</c:v>
                </c:pt>
                <c:pt idx="29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</c:v>
                </c:pt>
                <c:pt idx="1">
                  <c:v>15.1</c:v>
                </c:pt>
                <c:pt idx="2">
                  <c:v>15.5</c:v>
                </c:pt>
                <c:pt idx="3">
                  <c:v>15.7</c:v>
                </c:pt>
                <c:pt idx="4">
                  <c:v>15.7</c:v>
                </c:pt>
                <c:pt idx="5">
                  <c:v>15.7</c:v>
                </c:pt>
                <c:pt idx="6">
                  <c:v>15.8</c:v>
                </c:pt>
                <c:pt idx="7">
                  <c:v>15.7</c:v>
                </c:pt>
                <c:pt idx="8">
                  <c:v>15.5</c:v>
                </c:pt>
                <c:pt idx="9">
                  <c:v>15.3</c:v>
                </c:pt>
                <c:pt idx="10">
                  <c:v>15.2</c:v>
                </c:pt>
                <c:pt idx="11">
                  <c:v>15.2</c:v>
                </c:pt>
                <c:pt idx="12">
                  <c:v>15.3</c:v>
                </c:pt>
                <c:pt idx="13">
                  <c:v>15.3</c:v>
                </c:pt>
                <c:pt idx="14">
                  <c:v>15.3</c:v>
                </c:pt>
                <c:pt idx="15">
                  <c:v>15.4</c:v>
                </c:pt>
                <c:pt idx="16">
                  <c:v>15.4</c:v>
                </c:pt>
                <c:pt idx="17">
                  <c:v>15.4</c:v>
                </c:pt>
                <c:pt idx="18">
                  <c:v>15.3</c:v>
                </c:pt>
                <c:pt idx="19">
                  <c:v>15.3</c:v>
                </c:pt>
                <c:pt idx="20">
                  <c:v>15.1</c:v>
                </c:pt>
                <c:pt idx="21">
                  <c:v>15.2</c:v>
                </c:pt>
                <c:pt idx="22">
                  <c:v>15.1</c:v>
                </c:pt>
                <c:pt idx="23">
                  <c:v>15.2</c:v>
                </c:pt>
                <c:pt idx="24">
                  <c:v>15.2</c:v>
                </c:pt>
                <c:pt idx="25">
                  <c:v>15.2</c:v>
                </c:pt>
                <c:pt idx="26">
                  <c:v>15.2</c:v>
                </c:pt>
                <c:pt idx="27">
                  <c:v>15.1</c:v>
                </c:pt>
                <c:pt idx="28">
                  <c:v>15.3</c:v>
                </c:pt>
                <c:pt idx="29">
                  <c:v>15.4</c:v>
                </c:pt>
              </c:numCache>
            </c:numRef>
          </c:val>
          <c:smooth val="0"/>
        </c:ser>
        <c:marker val="1"/>
        <c:axId val="7856675"/>
        <c:axId val="45177292"/>
      </c:lineChart>
      <c:catAx>
        <c:axId val="785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77292"/>
        <c:crosses val="autoZero"/>
        <c:auto val="1"/>
        <c:lblOffset val="100"/>
        <c:noMultiLvlLbl val="0"/>
      </c:catAx>
      <c:valAx>
        <c:axId val="45177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856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1023.095439868183</c:v>
                </c:pt>
                <c:pt idx="1">
                  <c:v>1020.4528472916722</c:v>
                </c:pt>
                <c:pt idx="2">
                  <c:v>1011.9735434785928</c:v>
                </c:pt>
                <c:pt idx="3">
                  <c:v>1012.9944568399687</c:v>
                </c:pt>
                <c:pt idx="4">
                  <c:v>1009.6856057468464</c:v>
                </c:pt>
                <c:pt idx="5">
                  <c:v>1004.3529290640279</c:v>
                </c:pt>
                <c:pt idx="6">
                  <c:v>1002.7860106589355</c:v>
                </c:pt>
                <c:pt idx="7">
                  <c:v>1012.4196926837462</c:v>
                </c:pt>
                <c:pt idx="8">
                  <c:v>1015.9940936710077</c:v>
                </c:pt>
                <c:pt idx="9">
                  <c:v>1016.6940586656499</c:v>
                </c:pt>
                <c:pt idx="10">
                  <c:v>1013.3562222873394</c:v>
                </c:pt>
                <c:pt idx="11">
                  <c:v>1004.6907538429383</c:v>
                </c:pt>
                <c:pt idx="12">
                  <c:v>1008.8007424622114</c:v>
                </c:pt>
                <c:pt idx="13">
                  <c:v>1008.0482745365495</c:v>
                </c:pt>
                <c:pt idx="14">
                  <c:v>1005.1469980939797</c:v>
                </c:pt>
                <c:pt idx="15">
                  <c:v>1019.2389008814065</c:v>
                </c:pt>
                <c:pt idx="16">
                  <c:v>1003.0327855442969</c:v>
                </c:pt>
                <c:pt idx="17">
                  <c:v>1009.7135711841659</c:v>
                </c:pt>
                <c:pt idx="18">
                  <c:v>1008.4838292487086</c:v>
                </c:pt>
                <c:pt idx="19">
                  <c:v>1013.4403866647398</c:v>
                </c:pt>
                <c:pt idx="20">
                  <c:v>1006.0771477585325</c:v>
                </c:pt>
                <c:pt idx="21">
                  <c:v>999.5775643736847</c:v>
                </c:pt>
                <c:pt idx="22">
                  <c:v>1001.3610606816235</c:v>
                </c:pt>
                <c:pt idx="23">
                  <c:v>1007.9612484726151</c:v>
                </c:pt>
                <c:pt idx="24">
                  <c:v>1021.0923199528677</c:v>
                </c:pt>
                <c:pt idx="25">
                  <c:v>1016.1605891668679</c:v>
                </c:pt>
                <c:pt idx="26">
                  <c:v>1009.2261871015152</c:v>
                </c:pt>
                <c:pt idx="27">
                  <c:v>1015.8398913607667</c:v>
                </c:pt>
                <c:pt idx="28">
                  <c:v>1011.1348117618945</c:v>
                </c:pt>
                <c:pt idx="29">
                  <c:v>1016.4849146728282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968813"/>
        <c:axId val="13936198"/>
      </c:lineChart>
      <c:catAx>
        <c:axId val="24968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6198"/>
        <c:crosses val="autoZero"/>
        <c:auto val="1"/>
        <c:lblOffset val="100"/>
        <c:noMultiLvlLbl val="0"/>
      </c:catAx>
      <c:valAx>
        <c:axId val="1393619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96881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18.68420556477594</c:v>
                </c:pt>
                <c:pt idx="1">
                  <c:v>16.091167506131452</c:v>
                </c:pt>
                <c:pt idx="2">
                  <c:v>15.265927147034478</c:v>
                </c:pt>
                <c:pt idx="3">
                  <c:v>15.545776120199887</c:v>
                </c:pt>
                <c:pt idx="4">
                  <c:v>15.50362846223977</c:v>
                </c:pt>
                <c:pt idx="5">
                  <c:v>13.04994097104921</c:v>
                </c:pt>
                <c:pt idx="6">
                  <c:v>13.260485445546555</c:v>
                </c:pt>
                <c:pt idx="7">
                  <c:v>11.34960400342866</c:v>
                </c:pt>
                <c:pt idx="8">
                  <c:v>10.732757644475615</c:v>
                </c:pt>
                <c:pt idx="9">
                  <c:v>10.338505538740112</c:v>
                </c:pt>
                <c:pt idx="10">
                  <c:v>14.789704811570209</c:v>
                </c:pt>
                <c:pt idx="11">
                  <c:v>12.435599394895966</c:v>
                </c:pt>
                <c:pt idx="12">
                  <c:v>13.059297042829117</c:v>
                </c:pt>
                <c:pt idx="13">
                  <c:v>13.58051946073377</c:v>
                </c:pt>
                <c:pt idx="14">
                  <c:v>14.734248248358597</c:v>
                </c:pt>
                <c:pt idx="15">
                  <c:v>12.714796457498464</c:v>
                </c:pt>
                <c:pt idx="16">
                  <c:v>14.352547020192684</c:v>
                </c:pt>
                <c:pt idx="17">
                  <c:v>10.881325497912004</c:v>
                </c:pt>
                <c:pt idx="18">
                  <c:v>12.421923440259352</c:v>
                </c:pt>
                <c:pt idx="19">
                  <c:v>11.814624752593192</c:v>
                </c:pt>
                <c:pt idx="20">
                  <c:v>14.299545333932967</c:v>
                </c:pt>
                <c:pt idx="21">
                  <c:v>13.893420181299351</c:v>
                </c:pt>
                <c:pt idx="22">
                  <c:v>12.51969169090216</c:v>
                </c:pt>
                <c:pt idx="23">
                  <c:v>12.962371706193569</c:v>
                </c:pt>
                <c:pt idx="24">
                  <c:v>13.15137241321298</c:v>
                </c:pt>
                <c:pt idx="25">
                  <c:v>13.916611997693566</c:v>
                </c:pt>
                <c:pt idx="26">
                  <c:v>13.610397321395133</c:v>
                </c:pt>
                <c:pt idx="27">
                  <c:v>12.386505748960722</c:v>
                </c:pt>
                <c:pt idx="28">
                  <c:v>13.917076685616099</c:v>
                </c:pt>
                <c:pt idx="29">
                  <c:v>12.352939854671183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6165783"/>
        <c:axId val="47333024"/>
      </c:lineChart>
      <c:catAx>
        <c:axId val="5616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3024"/>
        <c:crosses val="autoZero"/>
        <c:auto val="1"/>
        <c:lblOffset val="100"/>
        <c:noMultiLvlLbl val="0"/>
      </c:catAx>
      <c:valAx>
        <c:axId val="47333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165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cf005e4-92f7-40ef-b9d7-ade14a2087bf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5b9269-5d5d-4c04-8738-ea588e033ca5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3c9a019-fe5a-4865-bffe-6e32066e5ec8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c69dbff-8351-4315-9c44-eacc58628399}" type="TxLink">
            <a:rPr lang="en-US" cap="none" sz="1000" b="0" i="0" u="none" baseline="0">
              <a:latin typeface="Arial"/>
              <a:ea typeface="Arial"/>
              <a:cs typeface="Arial"/>
            </a:rPr>
            <a:t>8.1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ecd8e73-a1bb-45a7-9273-37510e381714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780da8e-928a-4473-adb5-cbdbdeff4b7e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d550ed-2c9e-4dd4-9181-c91885c1239d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35223e2-9051-4330-a347-f057ff473843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c3ff0ad-2ba6-4bf2-a1fe-4bc0414d2c78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8" activePane="bottomLeft" state="split"/>
      <selection pane="topLeft" activeCell="R2" sqref="R2"/>
      <selection pane="bottomLeft" activeCell="Y39" sqref="Y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2009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22.3</v>
      </c>
      <c r="C9" s="65">
        <v>20</v>
      </c>
      <c r="D9" s="65">
        <v>30.5</v>
      </c>
      <c r="E9" s="65">
        <v>18.1</v>
      </c>
      <c r="F9" s="66">
        <f aca="true" t="shared" si="0" ref="F9:F39">AVERAGE(D9:E9)</f>
        <v>24.3</v>
      </c>
      <c r="G9" s="67">
        <f>100*(AJ9/AH9)</f>
        <v>80.00658174772587</v>
      </c>
      <c r="H9" s="67">
        <f aca="true" t="shared" si="1" ref="H9:H39">AK9</f>
        <v>18.68420556477594</v>
      </c>
      <c r="I9" s="68">
        <v>16.9</v>
      </c>
      <c r="J9" s="66"/>
      <c r="K9" s="68"/>
      <c r="L9" s="65">
        <v>18.5</v>
      </c>
      <c r="M9" s="65">
        <v>17.8</v>
      </c>
      <c r="N9" s="65">
        <v>16.5</v>
      </c>
      <c r="O9" s="66">
        <v>15</v>
      </c>
      <c r="P9" s="69" t="s">
        <v>104</v>
      </c>
      <c r="Q9" s="70">
        <v>14</v>
      </c>
      <c r="R9" s="67">
        <v>8.1</v>
      </c>
      <c r="S9" s="67">
        <v>97.7</v>
      </c>
      <c r="T9" s="67">
        <v>0</v>
      </c>
      <c r="U9" s="67"/>
      <c r="V9" s="71">
        <v>8</v>
      </c>
      <c r="W9" s="64">
        <v>1013.1</v>
      </c>
      <c r="X9" s="121">
        <f aca="true" t="shared" si="2" ref="X9:X39">W9+AU17</f>
        <v>1023.095439868183</v>
      </c>
      <c r="Y9" s="130">
        <v>0</v>
      </c>
      <c r="Z9" s="133">
        <v>0</v>
      </c>
      <c r="AA9" s="126">
        <v>0</v>
      </c>
      <c r="AB9">
        <f>IF((MAX($D$9:$D$39)=$D9),A9,0)</f>
        <v>1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26.915131027050162</v>
      </c>
      <c r="AI9">
        <f aca="true" t="shared" si="5" ref="AI9:AI39">IF(W9&gt;=0,6.107*EXP(17.38*(C9/(239+C9))),6.107*EXP(22.44*(C9/(272.4+C9))))</f>
        <v>23.37157630766442</v>
      </c>
      <c r="AJ9">
        <f aca="true" t="shared" si="6" ref="AJ9:AJ39">IF(C9&gt;=0,AI9-(0.000799*1000*(B9-C9)),AI9-(0.00072*1000*(B9-C9)))</f>
        <v>21.533876307664418</v>
      </c>
      <c r="AK9">
        <f>239*LN(AJ9/6.107)/(17.38-LN(AJ9/6.107))</f>
        <v>18.68420556477594</v>
      </c>
      <c r="AM9">
        <f>COUNTIF(V9:V39,"&lt;1")</f>
        <v>2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22.8</v>
      </c>
      <c r="C10" s="74">
        <v>18.7</v>
      </c>
      <c r="D10" s="74">
        <v>29.8</v>
      </c>
      <c r="E10" s="74">
        <v>16.8</v>
      </c>
      <c r="F10" s="75">
        <f t="shared" si="0"/>
        <v>23.3</v>
      </c>
      <c r="G10" s="67">
        <f aca="true" t="shared" si="7" ref="G10:G39">100*(AJ10/AH10)</f>
        <v>65.88351613429333</v>
      </c>
      <c r="H10" s="76">
        <f t="shared" si="1"/>
        <v>16.091167506131452</v>
      </c>
      <c r="I10" s="77">
        <v>14.3</v>
      </c>
      <c r="J10" s="75"/>
      <c r="K10" s="77"/>
      <c r="L10" s="74">
        <v>18.4</v>
      </c>
      <c r="M10" s="74">
        <v>18.1</v>
      </c>
      <c r="N10" s="74">
        <v>17.1</v>
      </c>
      <c r="O10" s="75">
        <v>15.1</v>
      </c>
      <c r="P10" s="78" t="s">
        <v>106</v>
      </c>
      <c r="Q10" s="79">
        <v>16</v>
      </c>
      <c r="R10" s="76">
        <v>9.9</v>
      </c>
      <c r="S10" s="76">
        <v>115</v>
      </c>
      <c r="T10" s="76">
        <v>0</v>
      </c>
      <c r="U10" s="76"/>
      <c r="V10" s="80">
        <v>0</v>
      </c>
      <c r="W10" s="73">
        <v>1010.5</v>
      </c>
      <c r="X10" s="121">
        <f t="shared" si="2"/>
        <v>1020.4528472916722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2</v>
      </c>
      <c r="AH10">
        <f aca="true" t="shared" si="11" ref="AH10:AH39">6.107*EXP(17.38*(B10/(239+B10)))</f>
        <v>27.744818432910535</v>
      </c>
      <c r="AI10">
        <f t="shared" si="5"/>
        <v>21.555161928677002</v>
      </c>
      <c r="AJ10">
        <f t="shared" si="6"/>
        <v>18.279261928677002</v>
      </c>
      <c r="AK10">
        <f aca="true" t="shared" si="12" ref="AK10:AK39">239*LN(AJ10/6.107)/(17.38-LN(AJ10/6.107))</f>
        <v>16.091167506131452</v>
      </c>
    </row>
    <row r="11" spans="1:37" ht="12.75">
      <c r="A11" s="63">
        <v>3</v>
      </c>
      <c r="B11" s="64">
        <v>16.8</v>
      </c>
      <c r="C11" s="65">
        <v>15.9</v>
      </c>
      <c r="D11" s="65">
        <v>22.5</v>
      </c>
      <c r="E11" s="65">
        <v>16.8</v>
      </c>
      <c r="F11" s="66">
        <f t="shared" si="0"/>
        <v>19.65</v>
      </c>
      <c r="G11" s="67">
        <f t="shared" si="7"/>
        <v>90.66736813201014</v>
      </c>
      <c r="H11" s="67">
        <f t="shared" si="1"/>
        <v>15.265927147034478</v>
      </c>
      <c r="I11" s="68">
        <v>14.6</v>
      </c>
      <c r="J11" s="66"/>
      <c r="K11" s="68"/>
      <c r="L11" s="65">
        <v>18.9</v>
      </c>
      <c r="M11" s="65">
        <v>18.6</v>
      </c>
      <c r="N11" s="65">
        <v>17.4</v>
      </c>
      <c r="O11" s="66">
        <v>15.5</v>
      </c>
      <c r="P11" s="69" t="s">
        <v>110</v>
      </c>
      <c r="Q11" s="70">
        <v>22</v>
      </c>
      <c r="R11" s="67">
        <v>3.3</v>
      </c>
      <c r="S11" s="67">
        <v>90</v>
      </c>
      <c r="T11" s="67">
        <v>18.2</v>
      </c>
      <c r="U11" s="67"/>
      <c r="V11" s="71">
        <v>8</v>
      </c>
      <c r="W11" s="64">
        <v>1001.9</v>
      </c>
      <c r="X11" s="121">
        <f t="shared" si="2"/>
        <v>1011.9735434785928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19.122963978070903</v>
      </c>
      <c r="AI11">
        <f t="shared" si="5"/>
        <v>18.057388147749236</v>
      </c>
      <c r="AJ11">
        <f t="shared" si="6"/>
        <v>17.338288147749235</v>
      </c>
      <c r="AK11">
        <f t="shared" si="12"/>
        <v>15.265927147034478</v>
      </c>
    </row>
    <row r="12" spans="1:37" ht="12.75">
      <c r="A12" s="72">
        <v>4</v>
      </c>
      <c r="B12" s="73">
        <v>19.4</v>
      </c>
      <c r="C12" s="74">
        <v>17.1</v>
      </c>
      <c r="D12" s="74">
        <v>24.6</v>
      </c>
      <c r="E12" s="74">
        <v>10.4</v>
      </c>
      <c r="F12" s="75">
        <f t="shared" si="0"/>
        <v>17.5</v>
      </c>
      <c r="G12" s="67">
        <f t="shared" si="7"/>
        <v>78.39553929846683</v>
      </c>
      <c r="H12" s="76">
        <f t="shared" si="1"/>
        <v>15.545776120199887</v>
      </c>
      <c r="I12" s="77">
        <v>7.2</v>
      </c>
      <c r="J12" s="75"/>
      <c r="K12" s="77"/>
      <c r="L12" s="74">
        <v>19.2</v>
      </c>
      <c r="M12" s="74">
        <v>17.3</v>
      </c>
      <c r="N12" s="74">
        <v>17</v>
      </c>
      <c r="O12" s="75">
        <v>15.7</v>
      </c>
      <c r="P12" s="78" t="s">
        <v>109</v>
      </c>
      <c r="Q12" s="79">
        <v>19</v>
      </c>
      <c r="R12" s="76">
        <v>7</v>
      </c>
      <c r="S12" s="76">
        <v>95.5</v>
      </c>
      <c r="T12" s="76">
        <v>1.6</v>
      </c>
      <c r="U12" s="76"/>
      <c r="V12" s="80">
        <v>5</v>
      </c>
      <c r="W12" s="73">
        <v>1003</v>
      </c>
      <c r="X12" s="121">
        <f t="shared" si="2"/>
        <v>1012.9944568399687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22.51723138592285</v>
      </c>
      <c r="AI12">
        <f t="shared" si="5"/>
        <v>19.490204980077856</v>
      </c>
      <c r="AJ12">
        <f t="shared" si="6"/>
        <v>17.652504980077858</v>
      </c>
      <c r="AK12">
        <f t="shared" si="12"/>
        <v>15.545776120199887</v>
      </c>
    </row>
    <row r="13" spans="1:37" ht="12.75">
      <c r="A13" s="63">
        <v>5</v>
      </c>
      <c r="B13" s="64">
        <v>18.7</v>
      </c>
      <c r="C13" s="65">
        <v>16.8</v>
      </c>
      <c r="D13" s="65">
        <v>23.5</v>
      </c>
      <c r="E13" s="65">
        <v>14.4</v>
      </c>
      <c r="F13" s="66">
        <f t="shared" si="0"/>
        <v>18.95</v>
      </c>
      <c r="G13" s="67">
        <f t="shared" si="7"/>
        <v>81.67354082666101</v>
      </c>
      <c r="H13" s="67">
        <f t="shared" si="1"/>
        <v>15.50362846223977</v>
      </c>
      <c r="I13" s="68">
        <v>12.5</v>
      </c>
      <c r="J13" s="66"/>
      <c r="K13" s="68"/>
      <c r="L13" s="65">
        <v>18.4</v>
      </c>
      <c r="M13" s="65">
        <v>17.5</v>
      </c>
      <c r="N13" s="65">
        <v>17</v>
      </c>
      <c r="O13" s="66">
        <v>15.7</v>
      </c>
      <c r="P13" s="69" t="s">
        <v>109</v>
      </c>
      <c r="Q13" s="70">
        <v>18</v>
      </c>
      <c r="R13" s="67">
        <v>4.7</v>
      </c>
      <c r="S13" s="67">
        <v>96</v>
      </c>
      <c r="T13" s="67">
        <v>0.4</v>
      </c>
      <c r="U13" s="67"/>
      <c r="V13" s="71">
        <v>4</v>
      </c>
      <c r="W13" s="64">
        <v>999.7</v>
      </c>
      <c r="X13" s="121">
        <f t="shared" si="2"/>
        <v>1009.6856057468464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21.555161928677002</v>
      </c>
      <c r="AI13">
        <f t="shared" si="5"/>
        <v>19.122963978070903</v>
      </c>
      <c r="AJ13">
        <f t="shared" si="6"/>
        <v>17.604863978070902</v>
      </c>
      <c r="AK13">
        <f t="shared" si="12"/>
        <v>15.50362846223977</v>
      </c>
    </row>
    <row r="14" spans="1:37" ht="12.75">
      <c r="A14" s="72">
        <v>6</v>
      </c>
      <c r="B14" s="73">
        <v>15.2</v>
      </c>
      <c r="C14" s="74">
        <v>14</v>
      </c>
      <c r="D14" s="74">
        <v>19.9</v>
      </c>
      <c r="E14" s="74">
        <v>12.9</v>
      </c>
      <c r="F14" s="75">
        <f t="shared" si="0"/>
        <v>16.4</v>
      </c>
      <c r="G14" s="67">
        <f t="shared" si="7"/>
        <v>86.98875073420108</v>
      </c>
      <c r="H14" s="76">
        <f t="shared" si="1"/>
        <v>13.04994097104921</v>
      </c>
      <c r="I14" s="77">
        <v>10.8</v>
      </c>
      <c r="J14" s="75"/>
      <c r="K14" s="77"/>
      <c r="L14" s="74">
        <v>16.6</v>
      </c>
      <c r="M14" s="74">
        <v>16.9</v>
      </c>
      <c r="N14" s="74">
        <v>16.9</v>
      </c>
      <c r="O14" s="75">
        <v>15.7</v>
      </c>
      <c r="P14" s="78" t="s">
        <v>108</v>
      </c>
      <c r="Q14" s="79">
        <v>27</v>
      </c>
      <c r="R14" s="76">
        <v>3.5</v>
      </c>
      <c r="S14" s="76">
        <v>97</v>
      </c>
      <c r="T14" s="76">
        <v>7.3</v>
      </c>
      <c r="U14" s="76"/>
      <c r="V14" s="80">
        <v>8</v>
      </c>
      <c r="W14" s="73">
        <v>994.3</v>
      </c>
      <c r="X14" s="121">
        <f t="shared" si="2"/>
        <v>1004.3529290640279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17.264982952894922</v>
      </c>
      <c r="AI14">
        <f t="shared" si="5"/>
        <v>15.977392985196072</v>
      </c>
      <c r="AJ14">
        <f t="shared" si="6"/>
        <v>15.018592985196072</v>
      </c>
      <c r="AK14">
        <f t="shared" si="12"/>
        <v>13.04994097104921</v>
      </c>
    </row>
    <row r="15" spans="1:37" ht="12.75">
      <c r="A15" s="63">
        <v>7</v>
      </c>
      <c r="B15" s="64">
        <v>13.8</v>
      </c>
      <c r="C15" s="65">
        <v>13.5</v>
      </c>
      <c r="D15" s="65">
        <v>20.1</v>
      </c>
      <c r="E15" s="65">
        <v>10.2</v>
      </c>
      <c r="F15" s="66">
        <f t="shared" si="0"/>
        <v>15.15</v>
      </c>
      <c r="G15" s="67">
        <f t="shared" si="7"/>
        <v>96.5468461034444</v>
      </c>
      <c r="H15" s="67">
        <f t="shared" si="1"/>
        <v>13.260485445546555</v>
      </c>
      <c r="I15" s="68">
        <v>6.9</v>
      </c>
      <c r="J15" s="66"/>
      <c r="K15" s="68"/>
      <c r="L15" s="65">
        <v>16</v>
      </c>
      <c r="M15" s="65">
        <v>15.9</v>
      </c>
      <c r="N15" s="65">
        <v>16.4</v>
      </c>
      <c r="O15" s="66">
        <v>15.8</v>
      </c>
      <c r="P15" s="69" t="s">
        <v>107</v>
      </c>
      <c r="Q15" s="70">
        <v>27</v>
      </c>
      <c r="R15" s="67">
        <v>3</v>
      </c>
      <c r="S15" s="67">
        <v>111</v>
      </c>
      <c r="T15" s="67">
        <v>21.5</v>
      </c>
      <c r="U15" s="67"/>
      <c r="V15" s="71">
        <v>8</v>
      </c>
      <c r="W15" s="64">
        <v>992.7</v>
      </c>
      <c r="X15" s="121">
        <f t="shared" si="2"/>
        <v>1002.7860106589355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7</v>
      </c>
      <c r="AF15">
        <f t="shared" si="4"/>
        <v>0</v>
      </c>
      <c r="AH15">
        <f t="shared" si="11"/>
        <v>15.771202559854595</v>
      </c>
      <c r="AI15">
        <f t="shared" si="5"/>
        <v>15.4662986641253</v>
      </c>
      <c r="AJ15">
        <f t="shared" si="6"/>
        <v>15.2265986641253</v>
      </c>
      <c r="AK15">
        <f t="shared" si="12"/>
        <v>13.260485445546555</v>
      </c>
    </row>
    <row r="16" spans="1:37" ht="12.75">
      <c r="A16" s="72">
        <v>8</v>
      </c>
      <c r="B16" s="73">
        <v>15.6</v>
      </c>
      <c r="C16" s="74">
        <v>13.3</v>
      </c>
      <c r="D16" s="74">
        <v>19.1</v>
      </c>
      <c r="E16" s="74">
        <v>12.2</v>
      </c>
      <c r="F16" s="75">
        <f t="shared" si="0"/>
        <v>15.65</v>
      </c>
      <c r="G16" s="67">
        <f t="shared" si="7"/>
        <v>75.80583700396511</v>
      </c>
      <c r="H16" s="76">
        <f t="shared" si="1"/>
        <v>11.34960400342866</v>
      </c>
      <c r="I16" s="77">
        <v>10.9</v>
      </c>
      <c r="J16" s="75"/>
      <c r="K16" s="77"/>
      <c r="L16" s="74">
        <v>16.5</v>
      </c>
      <c r="M16" s="74">
        <v>15.7</v>
      </c>
      <c r="N16" s="74">
        <v>16.1</v>
      </c>
      <c r="O16" s="75">
        <v>15.7</v>
      </c>
      <c r="P16" s="78" t="s">
        <v>117</v>
      </c>
      <c r="Q16" s="79">
        <v>26</v>
      </c>
      <c r="R16" s="76">
        <v>3.5</v>
      </c>
      <c r="S16" s="76">
        <v>100</v>
      </c>
      <c r="T16" s="76">
        <v>0</v>
      </c>
      <c r="U16" s="76"/>
      <c r="V16" s="80">
        <v>7</v>
      </c>
      <c r="W16" s="73">
        <v>1002.3</v>
      </c>
      <c r="X16" s="121">
        <f t="shared" si="2"/>
        <v>1012.4196926837462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17.713962526575546</v>
      </c>
      <c r="AI16">
        <f t="shared" si="5"/>
        <v>15.265917559839318</v>
      </c>
      <c r="AJ16">
        <f t="shared" si="6"/>
        <v>13.428217559839318</v>
      </c>
      <c r="AK16">
        <f t="shared" si="12"/>
        <v>11.34960400342866</v>
      </c>
    </row>
    <row r="17" spans="1:47" ht="12.75">
      <c r="A17" s="63">
        <v>9</v>
      </c>
      <c r="B17" s="64">
        <v>14.5</v>
      </c>
      <c r="C17" s="65">
        <v>12.5</v>
      </c>
      <c r="D17" s="65">
        <v>18.1</v>
      </c>
      <c r="E17" s="65">
        <v>9.1</v>
      </c>
      <c r="F17" s="66">
        <f t="shared" si="0"/>
        <v>13.600000000000001</v>
      </c>
      <c r="G17" s="67">
        <f t="shared" si="7"/>
        <v>78.09981321542423</v>
      </c>
      <c r="H17" s="67">
        <f t="shared" si="1"/>
        <v>10.732757644475615</v>
      </c>
      <c r="I17" s="68">
        <v>5.8</v>
      </c>
      <c r="J17" s="66"/>
      <c r="K17" s="68"/>
      <c r="L17" s="65">
        <v>16</v>
      </c>
      <c r="M17" s="65">
        <v>15</v>
      </c>
      <c r="N17" s="65">
        <v>15.9</v>
      </c>
      <c r="O17" s="66">
        <v>15.5</v>
      </c>
      <c r="P17" s="69" t="s">
        <v>119</v>
      </c>
      <c r="Q17" s="70">
        <v>20</v>
      </c>
      <c r="R17" s="67">
        <v>5.1</v>
      </c>
      <c r="S17" s="67">
        <v>102</v>
      </c>
      <c r="T17" s="67">
        <v>0</v>
      </c>
      <c r="U17" s="67"/>
      <c r="V17" s="71">
        <v>2</v>
      </c>
      <c r="W17" s="64">
        <v>1005.8</v>
      </c>
      <c r="X17" s="121">
        <f t="shared" si="2"/>
        <v>1015.9940936710077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16.503260083520495</v>
      </c>
      <c r="AI17">
        <f t="shared" si="5"/>
        <v>14.487015299685174</v>
      </c>
      <c r="AJ17">
        <f t="shared" si="6"/>
        <v>12.889015299685173</v>
      </c>
      <c r="AK17">
        <f t="shared" si="12"/>
        <v>10.732757644475615</v>
      </c>
      <c r="AU17">
        <f aca="true" t="shared" si="13" ref="AU17:AU47">W9*(10^(85/(18429.1+(67.53*B9)+(0.003*31)))-1)</f>
        <v>9.995439868182933</v>
      </c>
    </row>
    <row r="18" spans="1:47" ht="12.75">
      <c r="A18" s="72">
        <v>10</v>
      </c>
      <c r="B18" s="73">
        <v>14.7</v>
      </c>
      <c r="C18" s="74">
        <v>12.4</v>
      </c>
      <c r="D18" s="74">
        <v>20.4</v>
      </c>
      <c r="E18" s="74">
        <v>8.8</v>
      </c>
      <c r="F18" s="75">
        <f t="shared" si="0"/>
        <v>14.6</v>
      </c>
      <c r="G18" s="67">
        <f t="shared" si="7"/>
        <v>75.09620890921549</v>
      </c>
      <c r="H18" s="76">
        <f t="shared" si="1"/>
        <v>10.338505538740112</v>
      </c>
      <c r="I18" s="77">
        <v>6.2</v>
      </c>
      <c r="J18" s="75"/>
      <c r="K18" s="77"/>
      <c r="L18" s="74">
        <v>16.5</v>
      </c>
      <c r="M18" s="74">
        <v>15.2</v>
      </c>
      <c r="N18" s="74">
        <v>15.7</v>
      </c>
      <c r="O18" s="75">
        <v>15.3</v>
      </c>
      <c r="P18" s="78" t="s">
        <v>119</v>
      </c>
      <c r="Q18" s="79">
        <v>21</v>
      </c>
      <c r="R18" s="76">
        <v>7</v>
      </c>
      <c r="S18" s="76">
        <v>104</v>
      </c>
      <c r="T18" s="76">
        <v>0</v>
      </c>
      <c r="U18" s="76"/>
      <c r="V18" s="80">
        <v>4</v>
      </c>
      <c r="W18" s="73">
        <v>1006.5</v>
      </c>
      <c r="X18" s="121">
        <f t="shared" si="2"/>
        <v>1016.6940586656499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16.717824157058523</v>
      </c>
      <c r="AI18">
        <f t="shared" si="5"/>
        <v>14.392152154059962</v>
      </c>
      <c r="AJ18">
        <f t="shared" si="6"/>
        <v>12.554452154059963</v>
      </c>
      <c r="AK18">
        <f t="shared" si="12"/>
        <v>10.338505538740112</v>
      </c>
      <c r="AU18">
        <f t="shared" si="13"/>
        <v>9.952847291672214</v>
      </c>
    </row>
    <row r="19" spans="1:47" ht="12.75">
      <c r="A19" s="63">
        <v>11</v>
      </c>
      <c r="B19" s="64">
        <v>17.7</v>
      </c>
      <c r="C19" s="65">
        <v>16</v>
      </c>
      <c r="D19" s="65">
        <v>22.9</v>
      </c>
      <c r="E19" s="65">
        <v>13.7</v>
      </c>
      <c r="F19" s="66">
        <f t="shared" si="0"/>
        <v>18.299999999999997</v>
      </c>
      <c r="G19" s="67">
        <f t="shared" si="7"/>
        <v>83.0638824954945</v>
      </c>
      <c r="H19" s="67">
        <f t="shared" si="1"/>
        <v>14.789704811570209</v>
      </c>
      <c r="I19" s="68">
        <v>13.5</v>
      </c>
      <c r="J19" s="66"/>
      <c r="K19" s="68"/>
      <c r="L19" s="65">
        <v>16.8</v>
      </c>
      <c r="M19" s="65">
        <v>15.6</v>
      </c>
      <c r="N19" s="65">
        <v>15.5</v>
      </c>
      <c r="O19" s="66">
        <v>15.2</v>
      </c>
      <c r="P19" s="69" t="s">
        <v>123</v>
      </c>
      <c r="Q19" s="70">
        <v>22</v>
      </c>
      <c r="R19" s="67">
        <v>2.8</v>
      </c>
      <c r="S19" s="67">
        <v>104</v>
      </c>
      <c r="T19" s="67">
        <v>6.3</v>
      </c>
      <c r="U19" s="67"/>
      <c r="V19" s="71">
        <v>8</v>
      </c>
      <c r="W19" s="64">
        <v>1003.3</v>
      </c>
      <c r="X19" s="121">
        <f t="shared" si="2"/>
        <v>1013.3562222873394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20.243279798659454</v>
      </c>
      <c r="AI19">
        <f t="shared" si="5"/>
        <v>18.173154145192665</v>
      </c>
      <c r="AJ19">
        <f t="shared" si="6"/>
        <v>16.814854145192665</v>
      </c>
      <c r="AK19">
        <f t="shared" si="12"/>
        <v>14.789704811570209</v>
      </c>
      <c r="AU19">
        <f t="shared" si="13"/>
        <v>10.073543478592764</v>
      </c>
    </row>
    <row r="20" spans="1:47" ht="12.75">
      <c r="A20" s="72">
        <v>12</v>
      </c>
      <c r="B20" s="73">
        <v>17.1</v>
      </c>
      <c r="C20" s="74">
        <v>14.5</v>
      </c>
      <c r="D20" s="74">
        <v>21.3</v>
      </c>
      <c r="E20" s="74">
        <v>13.5</v>
      </c>
      <c r="F20" s="75">
        <f t="shared" si="0"/>
        <v>17.4</v>
      </c>
      <c r="G20" s="67">
        <f t="shared" si="7"/>
        <v>74.01594851499026</v>
      </c>
      <c r="H20" s="76">
        <f t="shared" si="1"/>
        <v>12.435599394895966</v>
      </c>
      <c r="I20" s="77">
        <v>13.6</v>
      </c>
      <c r="J20" s="75"/>
      <c r="K20" s="77"/>
      <c r="L20" s="74">
        <v>17.4</v>
      </c>
      <c r="M20" s="74">
        <v>16.2</v>
      </c>
      <c r="N20" s="74">
        <v>15.9</v>
      </c>
      <c r="O20" s="75">
        <v>15.2</v>
      </c>
      <c r="P20" s="78" t="s">
        <v>125</v>
      </c>
      <c r="Q20" s="79">
        <v>20</v>
      </c>
      <c r="R20" s="76">
        <v>6.7</v>
      </c>
      <c r="S20" s="76">
        <v>108</v>
      </c>
      <c r="T20" s="76">
        <v>0</v>
      </c>
      <c r="U20" s="76"/>
      <c r="V20" s="80">
        <v>4</v>
      </c>
      <c r="W20" s="73">
        <v>994.7</v>
      </c>
      <c r="X20" s="121">
        <f t="shared" si="2"/>
        <v>1004.6907538429383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19.490204980077856</v>
      </c>
      <c r="AI20">
        <f t="shared" si="5"/>
        <v>16.503260083520495</v>
      </c>
      <c r="AJ20">
        <f t="shared" si="6"/>
        <v>14.425860083520494</v>
      </c>
      <c r="AK20">
        <f t="shared" si="12"/>
        <v>12.435599394895966</v>
      </c>
      <c r="AU20">
        <f t="shared" si="13"/>
        <v>9.994456839968743</v>
      </c>
    </row>
    <row r="21" spans="1:47" ht="12.75">
      <c r="A21" s="63">
        <v>13</v>
      </c>
      <c r="B21" s="64">
        <v>18</v>
      </c>
      <c r="C21" s="65">
        <v>15.2</v>
      </c>
      <c r="D21" s="65">
        <v>21.9</v>
      </c>
      <c r="E21" s="65">
        <v>10.2</v>
      </c>
      <c r="F21" s="66">
        <f t="shared" si="0"/>
        <v>16.049999999999997</v>
      </c>
      <c r="G21" s="67">
        <f t="shared" si="7"/>
        <v>72.84682521335232</v>
      </c>
      <c r="H21" s="67">
        <f t="shared" si="1"/>
        <v>13.059297042829117</v>
      </c>
      <c r="I21" s="68">
        <v>6.7</v>
      </c>
      <c r="J21" s="66"/>
      <c r="K21" s="68"/>
      <c r="L21" s="65">
        <v>15</v>
      </c>
      <c r="M21" s="65">
        <v>15.2</v>
      </c>
      <c r="N21" s="65">
        <v>15.9</v>
      </c>
      <c r="O21" s="66">
        <v>15.3</v>
      </c>
      <c r="P21" s="69" t="s">
        <v>126</v>
      </c>
      <c r="Q21" s="70">
        <v>27</v>
      </c>
      <c r="R21" s="67">
        <v>5.4</v>
      </c>
      <c r="S21" s="67">
        <v>104</v>
      </c>
      <c r="T21" s="67">
        <v>2.4</v>
      </c>
      <c r="U21" s="67"/>
      <c r="V21" s="71">
        <v>4</v>
      </c>
      <c r="W21" s="64">
        <v>998.8</v>
      </c>
      <c r="X21" s="121">
        <f t="shared" si="2"/>
        <v>1008.8007424622114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20.629290169999656</v>
      </c>
      <c r="AI21">
        <f t="shared" si="5"/>
        <v>17.264982952894922</v>
      </c>
      <c r="AJ21">
        <f t="shared" si="6"/>
        <v>15.02778295289492</v>
      </c>
      <c r="AK21">
        <f t="shared" si="12"/>
        <v>13.059297042829117</v>
      </c>
      <c r="AU21">
        <f t="shared" si="13"/>
        <v>9.985605746846353</v>
      </c>
    </row>
    <row r="22" spans="1:47" ht="12.75">
      <c r="A22" s="72">
        <v>14</v>
      </c>
      <c r="B22" s="73">
        <v>16.4</v>
      </c>
      <c r="C22" s="74">
        <v>14.8</v>
      </c>
      <c r="D22" s="74">
        <v>20.9</v>
      </c>
      <c r="E22" s="74">
        <v>11.6</v>
      </c>
      <c r="F22" s="75">
        <f t="shared" si="0"/>
        <v>16.25</v>
      </c>
      <c r="G22" s="67">
        <f t="shared" si="7"/>
        <v>83.39766234839023</v>
      </c>
      <c r="H22" s="76">
        <f t="shared" si="1"/>
        <v>13.58051946073377</v>
      </c>
      <c r="I22" s="77">
        <v>8.8</v>
      </c>
      <c r="J22" s="75"/>
      <c r="K22" s="77"/>
      <c r="L22" s="74">
        <v>15.5</v>
      </c>
      <c r="M22" s="74">
        <v>15.6</v>
      </c>
      <c r="N22" s="74">
        <v>16</v>
      </c>
      <c r="O22" s="75">
        <v>15.3</v>
      </c>
      <c r="P22" s="78" t="s">
        <v>126</v>
      </c>
      <c r="Q22" s="79">
        <v>22</v>
      </c>
      <c r="R22" s="76">
        <v>3.6</v>
      </c>
      <c r="S22" s="76">
        <v>108</v>
      </c>
      <c r="T22" s="76">
        <v>2.8</v>
      </c>
      <c r="U22" s="76"/>
      <c r="V22" s="80">
        <v>8</v>
      </c>
      <c r="W22" s="73">
        <v>998</v>
      </c>
      <c r="X22" s="121">
        <f t="shared" si="2"/>
        <v>1008.0482745365495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18.642754661927654</v>
      </c>
      <c r="AI22">
        <f t="shared" si="5"/>
        <v>16.8260215853932</v>
      </c>
      <c r="AJ22">
        <f t="shared" si="6"/>
        <v>15.547621585393202</v>
      </c>
      <c r="AK22">
        <f t="shared" si="12"/>
        <v>13.58051946073377</v>
      </c>
      <c r="AU22">
        <f t="shared" si="13"/>
        <v>10.052929064027914</v>
      </c>
    </row>
    <row r="23" spans="1:47" ht="12.75">
      <c r="A23" s="63">
        <v>15</v>
      </c>
      <c r="B23" s="64">
        <v>15.6</v>
      </c>
      <c r="C23" s="65">
        <v>15.1</v>
      </c>
      <c r="D23" s="65">
        <v>22.4</v>
      </c>
      <c r="E23" s="65">
        <v>13.1</v>
      </c>
      <c r="F23" s="66">
        <f t="shared" si="0"/>
        <v>17.75</v>
      </c>
      <c r="G23" s="67">
        <f t="shared" si="7"/>
        <v>94.58533563636288</v>
      </c>
      <c r="H23" s="67">
        <f t="shared" si="1"/>
        <v>14.734248248358597</v>
      </c>
      <c r="I23" s="68">
        <v>11.3</v>
      </c>
      <c r="J23" s="66"/>
      <c r="K23" s="68"/>
      <c r="L23" s="65">
        <v>15.7</v>
      </c>
      <c r="M23" s="65">
        <v>15.7</v>
      </c>
      <c r="N23" s="65">
        <v>16</v>
      </c>
      <c r="O23" s="66">
        <v>15.3</v>
      </c>
      <c r="P23" s="69" t="s">
        <v>130</v>
      </c>
      <c r="Q23" s="70">
        <v>27</v>
      </c>
      <c r="R23" s="67">
        <v>5.2</v>
      </c>
      <c r="S23" s="67">
        <v>113</v>
      </c>
      <c r="T23" s="67">
        <v>0.1</v>
      </c>
      <c r="U23" s="67"/>
      <c r="V23" s="71">
        <v>8</v>
      </c>
      <c r="W23" s="64">
        <v>995.1</v>
      </c>
      <c r="X23" s="121">
        <f t="shared" si="2"/>
        <v>1005.1469980939797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17.713962526575546</v>
      </c>
      <c r="AI23">
        <f t="shared" si="5"/>
        <v>17.154310910261028</v>
      </c>
      <c r="AJ23">
        <f t="shared" si="6"/>
        <v>16.75481091026103</v>
      </c>
      <c r="AK23">
        <f t="shared" si="12"/>
        <v>14.734248248358597</v>
      </c>
      <c r="AU23">
        <f t="shared" si="13"/>
        <v>10.086010658935463</v>
      </c>
    </row>
    <row r="24" spans="1:47" ht="12.75">
      <c r="A24" s="72">
        <v>16</v>
      </c>
      <c r="B24" s="73">
        <v>17</v>
      </c>
      <c r="C24" s="74">
        <v>14.6</v>
      </c>
      <c r="D24" s="74">
        <v>21.5</v>
      </c>
      <c r="E24" s="74">
        <v>10.9</v>
      </c>
      <c r="F24" s="75">
        <f t="shared" si="0"/>
        <v>16.2</v>
      </c>
      <c r="G24" s="67">
        <f t="shared" si="7"/>
        <v>75.86386292569837</v>
      </c>
      <c r="H24" s="76">
        <f t="shared" si="1"/>
        <v>12.714796457498464</v>
      </c>
      <c r="I24" s="77">
        <v>7.8</v>
      </c>
      <c r="J24" s="75"/>
      <c r="K24" s="77"/>
      <c r="L24" s="74">
        <v>15</v>
      </c>
      <c r="M24" s="74">
        <v>15.4</v>
      </c>
      <c r="N24" s="74">
        <v>16</v>
      </c>
      <c r="O24" s="75">
        <v>15.4</v>
      </c>
      <c r="P24" s="78" t="s">
        <v>132</v>
      </c>
      <c r="Q24" s="79">
        <v>18</v>
      </c>
      <c r="R24" s="76">
        <v>5.7</v>
      </c>
      <c r="S24" s="76">
        <v>120</v>
      </c>
      <c r="T24" s="76">
        <v>7.9</v>
      </c>
      <c r="U24" s="76"/>
      <c r="V24" s="80">
        <v>2</v>
      </c>
      <c r="W24" s="73">
        <v>1009.1</v>
      </c>
      <c r="X24" s="121">
        <f t="shared" si="2"/>
        <v>1019.2389008814065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19.367110246872254</v>
      </c>
      <c r="AI24">
        <f t="shared" si="5"/>
        <v>16.61023797035605</v>
      </c>
      <c r="AJ24">
        <f t="shared" si="6"/>
        <v>14.69263797035605</v>
      </c>
      <c r="AK24">
        <f t="shared" si="12"/>
        <v>12.714796457498464</v>
      </c>
      <c r="AU24">
        <f t="shared" si="13"/>
        <v>10.119692683746225</v>
      </c>
    </row>
    <row r="25" spans="1:47" ht="12.75">
      <c r="A25" s="63">
        <v>17</v>
      </c>
      <c r="B25" s="64">
        <v>15.4</v>
      </c>
      <c r="C25" s="65">
        <v>14.8</v>
      </c>
      <c r="D25" s="65">
        <v>19.4</v>
      </c>
      <c r="E25" s="65">
        <v>13.5</v>
      </c>
      <c r="F25" s="66">
        <f t="shared" si="0"/>
        <v>16.45</v>
      </c>
      <c r="G25" s="67">
        <f t="shared" si="7"/>
        <v>93.47224823416052</v>
      </c>
      <c r="H25" s="67">
        <f t="shared" si="1"/>
        <v>14.352547020192684</v>
      </c>
      <c r="I25" s="68">
        <v>13</v>
      </c>
      <c r="J25" s="66"/>
      <c r="K25" s="68"/>
      <c r="L25" s="65">
        <v>15.8</v>
      </c>
      <c r="M25" s="65">
        <v>15.8</v>
      </c>
      <c r="N25" s="65">
        <v>16</v>
      </c>
      <c r="O25" s="66">
        <v>15.4</v>
      </c>
      <c r="P25" s="69" t="s">
        <v>135</v>
      </c>
      <c r="Q25" s="70">
        <v>30</v>
      </c>
      <c r="R25" s="67">
        <v>1.8</v>
      </c>
      <c r="S25" s="67">
        <v>116</v>
      </c>
      <c r="T25" s="67">
        <v>1.6</v>
      </c>
      <c r="U25" s="67"/>
      <c r="V25" s="71">
        <v>8</v>
      </c>
      <c r="W25" s="64">
        <v>993</v>
      </c>
      <c r="X25" s="121">
        <f t="shared" si="2"/>
        <v>1003.0327855442969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17.48820841929759</v>
      </c>
      <c r="AI25">
        <f t="shared" si="5"/>
        <v>16.8260215853932</v>
      </c>
      <c r="AJ25">
        <f t="shared" si="6"/>
        <v>16.3466215853932</v>
      </c>
      <c r="AK25">
        <f t="shared" si="12"/>
        <v>14.352547020192684</v>
      </c>
      <c r="AU25">
        <f t="shared" si="13"/>
        <v>10.194093671007781</v>
      </c>
    </row>
    <row r="26" spans="1:47" ht="12.75">
      <c r="A26" s="72">
        <v>18</v>
      </c>
      <c r="B26" s="73">
        <v>15</v>
      </c>
      <c r="C26" s="74">
        <v>12.8</v>
      </c>
      <c r="D26" s="74">
        <v>19.9</v>
      </c>
      <c r="E26" s="74">
        <v>13.1</v>
      </c>
      <c r="F26" s="75">
        <f t="shared" si="0"/>
        <v>16.5</v>
      </c>
      <c r="G26" s="67">
        <f t="shared" si="7"/>
        <v>76.37239027882164</v>
      </c>
      <c r="H26" s="76">
        <f t="shared" si="1"/>
        <v>10.881325497912004</v>
      </c>
      <c r="I26" s="77">
        <v>11.8</v>
      </c>
      <c r="J26" s="75"/>
      <c r="K26" s="77"/>
      <c r="L26" s="74">
        <v>15.3</v>
      </c>
      <c r="M26" s="74">
        <v>15.1</v>
      </c>
      <c r="N26" s="74">
        <v>15.8</v>
      </c>
      <c r="O26" s="75">
        <v>15.4</v>
      </c>
      <c r="P26" s="78" t="s">
        <v>136</v>
      </c>
      <c r="Q26" s="79">
        <v>31</v>
      </c>
      <c r="R26" s="76">
        <v>4.1</v>
      </c>
      <c r="S26" s="76">
        <v>109</v>
      </c>
      <c r="T26" s="76">
        <v>0.6</v>
      </c>
      <c r="U26" s="76"/>
      <c r="V26" s="80">
        <v>7</v>
      </c>
      <c r="W26" s="73">
        <v>999.6</v>
      </c>
      <c r="X26" s="121">
        <f t="shared" si="2"/>
        <v>1009.7135711841659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17.04426199146042</v>
      </c>
      <c r="AI26">
        <f t="shared" si="5"/>
        <v>14.77491028826301</v>
      </c>
      <c r="AJ26">
        <f t="shared" si="6"/>
        <v>13.01711028826301</v>
      </c>
      <c r="AK26">
        <f t="shared" si="12"/>
        <v>10.881325497912004</v>
      </c>
      <c r="AU26">
        <f t="shared" si="13"/>
        <v>10.194058665649928</v>
      </c>
    </row>
    <row r="27" spans="1:47" ht="12.75">
      <c r="A27" s="63">
        <v>19</v>
      </c>
      <c r="B27" s="64">
        <v>15.5</v>
      </c>
      <c r="C27" s="65">
        <v>13.8</v>
      </c>
      <c r="D27" s="65">
        <v>19.1</v>
      </c>
      <c r="E27" s="65">
        <v>12.5</v>
      </c>
      <c r="F27" s="66">
        <f t="shared" si="0"/>
        <v>15.8</v>
      </c>
      <c r="G27" s="67">
        <f t="shared" si="7"/>
        <v>81.88791909850063</v>
      </c>
      <c r="H27" s="67">
        <f t="shared" si="1"/>
        <v>12.421923440259352</v>
      </c>
      <c r="I27" s="68">
        <v>10.9</v>
      </c>
      <c r="J27" s="66"/>
      <c r="K27" s="68"/>
      <c r="L27" s="65">
        <v>15.6</v>
      </c>
      <c r="M27" s="65">
        <v>15.1</v>
      </c>
      <c r="N27" s="65">
        <v>15.6</v>
      </c>
      <c r="O27" s="66">
        <v>15.3</v>
      </c>
      <c r="P27" s="69" t="s">
        <v>138</v>
      </c>
      <c r="Q27" s="70">
        <v>21</v>
      </c>
      <c r="R27" s="67">
        <v>2.1</v>
      </c>
      <c r="S27" s="67">
        <v>97.9</v>
      </c>
      <c r="T27" s="67">
        <v>5.2</v>
      </c>
      <c r="U27" s="67"/>
      <c r="V27" s="71">
        <v>8</v>
      </c>
      <c r="W27" s="64">
        <v>998.4</v>
      </c>
      <c r="X27" s="121">
        <f t="shared" si="2"/>
        <v>1008.4838292487086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17.600767877026804</v>
      </c>
      <c r="AI27">
        <f t="shared" si="5"/>
        <v>15.771202559854595</v>
      </c>
      <c r="AJ27">
        <f t="shared" si="6"/>
        <v>14.412902559854595</v>
      </c>
      <c r="AK27">
        <f t="shared" si="12"/>
        <v>12.421923440259352</v>
      </c>
      <c r="AU27">
        <f t="shared" si="13"/>
        <v>10.056222287339489</v>
      </c>
    </row>
    <row r="28" spans="1:47" ht="12.75">
      <c r="A28" s="72">
        <v>20</v>
      </c>
      <c r="B28" s="73">
        <v>15.3</v>
      </c>
      <c r="C28" s="74">
        <v>13.4</v>
      </c>
      <c r="D28" s="74">
        <v>20.8</v>
      </c>
      <c r="E28" s="74">
        <v>7.9</v>
      </c>
      <c r="F28" s="75">
        <f t="shared" si="0"/>
        <v>14.350000000000001</v>
      </c>
      <c r="G28" s="67">
        <f t="shared" si="7"/>
        <v>79.69323859349208</v>
      </c>
      <c r="H28" s="76">
        <f t="shared" si="1"/>
        <v>11.814624752593192</v>
      </c>
      <c r="I28" s="77">
        <v>4.1</v>
      </c>
      <c r="J28" s="75"/>
      <c r="K28" s="77"/>
      <c r="L28" s="74">
        <v>13.6</v>
      </c>
      <c r="M28" s="74">
        <v>14.3</v>
      </c>
      <c r="N28" s="74">
        <v>15.6</v>
      </c>
      <c r="O28" s="75">
        <v>15.3</v>
      </c>
      <c r="P28" s="78" t="s">
        <v>139</v>
      </c>
      <c r="Q28" s="79">
        <v>25</v>
      </c>
      <c r="R28" s="76">
        <v>6.1</v>
      </c>
      <c r="S28" s="76">
        <v>101</v>
      </c>
      <c r="T28" s="76">
        <v>3.3</v>
      </c>
      <c r="U28" s="76"/>
      <c r="V28" s="80">
        <v>0</v>
      </c>
      <c r="W28" s="73">
        <v>1003.3</v>
      </c>
      <c r="X28" s="121">
        <f t="shared" si="2"/>
        <v>1013.4403866647398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17.376281118859826</v>
      </c>
      <c r="AI28">
        <f t="shared" si="5"/>
        <v>15.365821170728879</v>
      </c>
      <c r="AJ28">
        <f t="shared" si="6"/>
        <v>13.847721170728878</v>
      </c>
      <c r="AK28">
        <f t="shared" si="12"/>
        <v>11.814624752593192</v>
      </c>
      <c r="AU28">
        <f t="shared" si="13"/>
        <v>9.990753842938297</v>
      </c>
    </row>
    <row r="29" spans="1:47" ht="12.75">
      <c r="A29" s="63">
        <v>21</v>
      </c>
      <c r="B29" s="64">
        <v>15</v>
      </c>
      <c r="C29" s="65">
        <v>14.6</v>
      </c>
      <c r="D29" s="65">
        <v>18.8</v>
      </c>
      <c r="E29" s="65">
        <v>10.5</v>
      </c>
      <c r="F29" s="66">
        <f t="shared" si="0"/>
        <v>14.65</v>
      </c>
      <c r="G29" s="67">
        <f t="shared" si="7"/>
        <v>95.57842972912553</v>
      </c>
      <c r="H29" s="67">
        <f t="shared" si="1"/>
        <v>14.299545333932967</v>
      </c>
      <c r="I29" s="68">
        <v>6.9</v>
      </c>
      <c r="J29" s="66"/>
      <c r="K29" s="68"/>
      <c r="L29" s="65">
        <v>14</v>
      </c>
      <c r="M29" s="65">
        <v>14.5</v>
      </c>
      <c r="N29" s="65">
        <v>15.4</v>
      </c>
      <c r="O29" s="66">
        <v>15.1</v>
      </c>
      <c r="P29" s="69" t="s">
        <v>142</v>
      </c>
      <c r="Q29" s="70">
        <v>25</v>
      </c>
      <c r="R29" s="67">
        <v>0.8</v>
      </c>
      <c r="S29" s="67">
        <v>80</v>
      </c>
      <c r="T29" s="67">
        <v>3.8</v>
      </c>
      <c r="U29" s="67"/>
      <c r="V29" s="71">
        <v>8</v>
      </c>
      <c r="W29" s="64">
        <v>996</v>
      </c>
      <c r="X29" s="121">
        <f t="shared" si="2"/>
        <v>1006.0771477585325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17.04426199146042</v>
      </c>
      <c r="AI29">
        <f t="shared" si="5"/>
        <v>16.61023797035605</v>
      </c>
      <c r="AJ29">
        <f t="shared" si="6"/>
        <v>16.290637970356048</v>
      </c>
      <c r="AK29">
        <f t="shared" si="12"/>
        <v>14.299545333932967</v>
      </c>
      <c r="AU29">
        <f t="shared" si="13"/>
        <v>10.000742462211361</v>
      </c>
    </row>
    <row r="30" spans="1:47" ht="12.75">
      <c r="A30" s="72">
        <v>22</v>
      </c>
      <c r="B30" s="73">
        <v>16</v>
      </c>
      <c r="C30" s="74">
        <v>14.8</v>
      </c>
      <c r="D30" s="74">
        <v>20.5</v>
      </c>
      <c r="E30" s="74">
        <v>12</v>
      </c>
      <c r="F30" s="75">
        <f t="shared" si="0"/>
        <v>16.25</v>
      </c>
      <c r="G30" s="67">
        <f t="shared" si="7"/>
        <v>87.3113244878878</v>
      </c>
      <c r="H30" s="76">
        <f t="shared" si="1"/>
        <v>13.893420181299351</v>
      </c>
      <c r="I30" s="77">
        <v>10.1</v>
      </c>
      <c r="J30" s="75"/>
      <c r="K30" s="77"/>
      <c r="L30" s="74">
        <v>15.1</v>
      </c>
      <c r="M30" s="74">
        <v>15</v>
      </c>
      <c r="N30" s="74">
        <v>15.5</v>
      </c>
      <c r="O30" s="75">
        <v>15.2</v>
      </c>
      <c r="P30" s="78" t="s">
        <v>130</v>
      </c>
      <c r="Q30" s="79">
        <v>31</v>
      </c>
      <c r="R30" s="76">
        <v>3.5</v>
      </c>
      <c r="S30" s="76">
        <v>88.9</v>
      </c>
      <c r="T30" s="76">
        <v>0.1</v>
      </c>
      <c r="U30" s="76"/>
      <c r="V30" s="80">
        <v>7</v>
      </c>
      <c r="W30" s="73">
        <v>989.6</v>
      </c>
      <c r="X30" s="121">
        <f t="shared" si="2"/>
        <v>999.5775643736847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18.173154145192665</v>
      </c>
      <c r="AI30">
        <f t="shared" si="5"/>
        <v>16.8260215853932</v>
      </c>
      <c r="AJ30">
        <f t="shared" si="6"/>
        <v>15.8672215853932</v>
      </c>
      <c r="AK30">
        <f t="shared" si="12"/>
        <v>13.893420181299351</v>
      </c>
      <c r="AU30">
        <f t="shared" si="13"/>
        <v>10.048274536549412</v>
      </c>
    </row>
    <row r="31" spans="1:47" ht="12.75">
      <c r="A31" s="63">
        <v>23</v>
      </c>
      <c r="B31" s="64">
        <v>17</v>
      </c>
      <c r="C31" s="65">
        <v>14.5</v>
      </c>
      <c r="D31" s="65">
        <v>20.3</v>
      </c>
      <c r="E31" s="65">
        <v>12.6</v>
      </c>
      <c r="F31" s="66">
        <f t="shared" si="0"/>
        <v>16.45</v>
      </c>
      <c r="G31" s="67">
        <f t="shared" si="7"/>
        <v>74.89893896722741</v>
      </c>
      <c r="H31" s="67">
        <f t="shared" si="1"/>
        <v>12.51969169090216</v>
      </c>
      <c r="I31" s="68">
        <v>10.5</v>
      </c>
      <c r="J31" s="66"/>
      <c r="K31" s="68"/>
      <c r="L31" s="65">
        <v>16.8</v>
      </c>
      <c r="M31" s="65">
        <v>15.6</v>
      </c>
      <c r="N31" s="65">
        <v>15.5</v>
      </c>
      <c r="O31" s="66">
        <v>15.1</v>
      </c>
      <c r="P31" s="69" t="s">
        <v>138</v>
      </c>
      <c r="Q31" s="70">
        <v>26</v>
      </c>
      <c r="R31" s="67">
        <v>5.3</v>
      </c>
      <c r="S31" s="67">
        <v>100</v>
      </c>
      <c r="T31" s="67">
        <v>7.1</v>
      </c>
      <c r="U31" s="67"/>
      <c r="V31" s="71">
        <v>7</v>
      </c>
      <c r="W31" s="64">
        <v>991.4</v>
      </c>
      <c r="X31" s="121">
        <f t="shared" si="2"/>
        <v>1001.3610606816235</v>
      </c>
      <c r="Y31" s="127">
        <v>0</v>
      </c>
      <c r="Z31" s="134">
        <v>0</v>
      </c>
      <c r="AA31" s="127">
        <v>1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19.367110246872254</v>
      </c>
      <c r="AI31">
        <f t="shared" si="5"/>
        <v>16.503260083520495</v>
      </c>
      <c r="AJ31">
        <f t="shared" si="6"/>
        <v>14.505760083520494</v>
      </c>
      <c r="AK31">
        <f t="shared" si="12"/>
        <v>12.51969169090216</v>
      </c>
      <c r="AU31">
        <f t="shared" si="13"/>
        <v>10.046998093979715</v>
      </c>
    </row>
    <row r="32" spans="1:47" ht="12.75">
      <c r="A32" s="72">
        <v>24</v>
      </c>
      <c r="B32" s="73">
        <v>16</v>
      </c>
      <c r="C32" s="74">
        <v>14.3</v>
      </c>
      <c r="D32" s="74">
        <v>19.2</v>
      </c>
      <c r="E32" s="74">
        <v>11.5</v>
      </c>
      <c r="F32" s="75">
        <f t="shared" si="0"/>
        <v>15.35</v>
      </c>
      <c r="G32" s="67">
        <f t="shared" si="7"/>
        <v>82.1696518958591</v>
      </c>
      <c r="H32" s="76">
        <f t="shared" si="1"/>
        <v>12.962371706193569</v>
      </c>
      <c r="I32" s="77">
        <v>9.5</v>
      </c>
      <c r="J32" s="75"/>
      <c r="K32" s="77"/>
      <c r="L32" s="74">
        <v>15</v>
      </c>
      <c r="M32" s="74">
        <v>15</v>
      </c>
      <c r="N32" s="74">
        <v>15.6</v>
      </c>
      <c r="O32" s="75">
        <v>15.2</v>
      </c>
      <c r="P32" s="78" t="s">
        <v>132</v>
      </c>
      <c r="Q32" s="79">
        <v>23</v>
      </c>
      <c r="R32" s="76">
        <v>4.5</v>
      </c>
      <c r="S32" s="76">
        <v>90</v>
      </c>
      <c r="T32" s="76">
        <v>2</v>
      </c>
      <c r="U32" s="76"/>
      <c r="V32" s="80">
        <v>4</v>
      </c>
      <c r="W32" s="73">
        <v>997.9</v>
      </c>
      <c r="X32" s="121">
        <f t="shared" si="2"/>
        <v>1007.9612484726151</v>
      </c>
      <c r="Y32" s="127">
        <v>0</v>
      </c>
      <c r="Z32" s="134">
        <v>0</v>
      </c>
      <c r="AA32" s="127">
        <v>1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18.173154145192665</v>
      </c>
      <c r="AI32">
        <f t="shared" si="5"/>
        <v>16.291117499602702</v>
      </c>
      <c r="AJ32">
        <f t="shared" si="6"/>
        <v>14.932817499602702</v>
      </c>
      <c r="AK32">
        <f t="shared" si="12"/>
        <v>12.962371706193569</v>
      </c>
      <c r="AU32">
        <f t="shared" si="13"/>
        <v>10.138900881406435</v>
      </c>
    </row>
    <row r="33" spans="1:47" ht="12.75">
      <c r="A33" s="63">
        <v>25</v>
      </c>
      <c r="B33" s="64">
        <v>16</v>
      </c>
      <c r="C33" s="65">
        <v>14.4</v>
      </c>
      <c r="D33" s="65">
        <v>22.4</v>
      </c>
      <c r="E33" s="65">
        <v>8.1</v>
      </c>
      <c r="F33" s="66">
        <f t="shared" si="0"/>
        <v>15.25</v>
      </c>
      <c r="G33" s="67">
        <f t="shared" si="7"/>
        <v>83.19132411164341</v>
      </c>
      <c r="H33" s="67">
        <f t="shared" si="1"/>
        <v>13.15137241321298</v>
      </c>
      <c r="I33" s="68">
        <v>5</v>
      </c>
      <c r="J33" s="66"/>
      <c r="K33" s="68"/>
      <c r="L33" s="65">
        <v>15.4</v>
      </c>
      <c r="M33" s="65">
        <v>14.8</v>
      </c>
      <c r="N33" s="65">
        <v>15.5</v>
      </c>
      <c r="O33" s="66">
        <v>15.2</v>
      </c>
      <c r="P33" s="69" t="s">
        <v>146</v>
      </c>
      <c r="Q33" s="70">
        <v>20</v>
      </c>
      <c r="R33" s="67">
        <v>5.5</v>
      </c>
      <c r="S33" s="67">
        <v>100</v>
      </c>
      <c r="T33" s="67">
        <v>0.7</v>
      </c>
      <c r="U33" s="67"/>
      <c r="V33" s="71">
        <v>3</v>
      </c>
      <c r="W33" s="64">
        <v>1010.9</v>
      </c>
      <c r="X33" s="121">
        <f t="shared" si="2"/>
        <v>1021.0923199528677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18.173154145192665</v>
      </c>
      <c r="AI33">
        <f t="shared" si="5"/>
        <v>16.39688756623579</v>
      </c>
      <c r="AJ33">
        <f t="shared" si="6"/>
        <v>15.11848756623579</v>
      </c>
      <c r="AK33">
        <f t="shared" si="12"/>
        <v>13.15137241321298</v>
      </c>
      <c r="AU33">
        <f t="shared" si="13"/>
        <v>10.032785544296859</v>
      </c>
    </row>
    <row r="34" spans="1:47" ht="12.75">
      <c r="A34" s="72">
        <v>26</v>
      </c>
      <c r="B34" s="73">
        <v>15.5</v>
      </c>
      <c r="C34" s="74">
        <v>14.6</v>
      </c>
      <c r="D34" s="74">
        <v>17.4</v>
      </c>
      <c r="E34" s="74">
        <v>12.4</v>
      </c>
      <c r="F34" s="75">
        <f t="shared" si="0"/>
        <v>14.899999999999999</v>
      </c>
      <c r="G34" s="67">
        <f t="shared" si="7"/>
        <v>90.28661750092034</v>
      </c>
      <c r="H34" s="76">
        <f t="shared" si="1"/>
        <v>13.916611997693566</v>
      </c>
      <c r="I34" s="77">
        <v>9.3</v>
      </c>
      <c r="J34" s="75"/>
      <c r="K34" s="77"/>
      <c r="L34" s="74">
        <v>15.8</v>
      </c>
      <c r="M34" s="74">
        <v>15.3</v>
      </c>
      <c r="N34" s="74">
        <v>15.6</v>
      </c>
      <c r="O34" s="75">
        <v>15.2</v>
      </c>
      <c r="P34" s="78" t="s">
        <v>149</v>
      </c>
      <c r="Q34" s="79">
        <v>24</v>
      </c>
      <c r="R34" s="76">
        <v>0.1</v>
      </c>
      <c r="S34" s="76">
        <v>38.5</v>
      </c>
      <c r="T34" s="76">
        <v>8.2</v>
      </c>
      <c r="U34" s="76"/>
      <c r="V34" s="80">
        <v>8</v>
      </c>
      <c r="W34" s="73">
        <v>1006</v>
      </c>
      <c r="X34" s="121">
        <f t="shared" si="2"/>
        <v>1016.1605891668679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17.600767877026804</v>
      </c>
      <c r="AI34">
        <f t="shared" si="5"/>
        <v>16.61023797035605</v>
      </c>
      <c r="AJ34">
        <f t="shared" si="6"/>
        <v>15.891137970356048</v>
      </c>
      <c r="AK34">
        <f t="shared" si="12"/>
        <v>13.916611997693566</v>
      </c>
      <c r="AU34">
        <f t="shared" si="13"/>
        <v>10.113571184165819</v>
      </c>
    </row>
    <row r="35" spans="1:47" ht="12.75">
      <c r="A35" s="63">
        <v>27</v>
      </c>
      <c r="B35" s="64">
        <v>14.5</v>
      </c>
      <c r="C35" s="65">
        <v>14</v>
      </c>
      <c r="D35" s="65">
        <v>20.4</v>
      </c>
      <c r="E35" s="65">
        <v>12.2</v>
      </c>
      <c r="F35" s="66">
        <f t="shared" si="0"/>
        <v>16.299999999999997</v>
      </c>
      <c r="G35" s="67">
        <f t="shared" si="7"/>
        <v>94.39282242634923</v>
      </c>
      <c r="H35" s="67">
        <f t="shared" si="1"/>
        <v>13.610397321395133</v>
      </c>
      <c r="I35" s="68">
        <v>12.1</v>
      </c>
      <c r="J35" s="66"/>
      <c r="K35" s="68"/>
      <c r="L35" s="65">
        <v>15.1</v>
      </c>
      <c r="M35" s="65">
        <v>14.9</v>
      </c>
      <c r="N35" s="65">
        <v>15.4</v>
      </c>
      <c r="O35" s="66">
        <v>15.2</v>
      </c>
      <c r="P35" s="69" t="s">
        <v>108</v>
      </c>
      <c r="Q35" s="70">
        <v>28</v>
      </c>
      <c r="R35" s="67">
        <v>5.6</v>
      </c>
      <c r="S35" s="67">
        <v>92.6</v>
      </c>
      <c r="T35" s="67">
        <v>1</v>
      </c>
      <c r="U35" s="67"/>
      <c r="V35" s="71">
        <v>8</v>
      </c>
      <c r="W35" s="64">
        <v>999.1</v>
      </c>
      <c r="X35" s="121">
        <f t="shared" si="2"/>
        <v>1009.2261871015152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16.503260083520495</v>
      </c>
      <c r="AI35">
        <f t="shared" si="5"/>
        <v>15.977392985196072</v>
      </c>
      <c r="AJ35">
        <f t="shared" si="6"/>
        <v>15.577892985196073</v>
      </c>
      <c r="AK35">
        <f t="shared" si="12"/>
        <v>13.610397321395133</v>
      </c>
      <c r="AU35">
        <f t="shared" si="13"/>
        <v>10.083829248708668</v>
      </c>
    </row>
    <row r="36" spans="1:47" ht="12.75">
      <c r="A36" s="72">
        <v>28</v>
      </c>
      <c r="B36" s="73">
        <v>16</v>
      </c>
      <c r="C36" s="74">
        <v>14</v>
      </c>
      <c r="D36" s="74">
        <v>21.6</v>
      </c>
      <c r="E36" s="74">
        <v>10.6</v>
      </c>
      <c r="F36" s="75">
        <f t="shared" si="0"/>
        <v>16.1</v>
      </c>
      <c r="G36" s="67">
        <f t="shared" si="7"/>
        <v>79.12436592081538</v>
      </c>
      <c r="H36" s="76">
        <f t="shared" si="1"/>
        <v>12.386505748960722</v>
      </c>
      <c r="I36" s="77">
        <v>6.7</v>
      </c>
      <c r="J36" s="75"/>
      <c r="K36" s="77"/>
      <c r="L36" s="74">
        <v>14.9</v>
      </c>
      <c r="M36" s="74">
        <v>14.7</v>
      </c>
      <c r="N36" s="74">
        <v>15.2</v>
      </c>
      <c r="O36" s="75">
        <v>15.1</v>
      </c>
      <c r="P36" s="78" t="s">
        <v>130</v>
      </c>
      <c r="Q36" s="79">
        <v>28</v>
      </c>
      <c r="R36" s="76">
        <v>4.4</v>
      </c>
      <c r="S36" s="76">
        <v>116</v>
      </c>
      <c r="T36" s="76">
        <v>2.5</v>
      </c>
      <c r="U36" s="76"/>
      <c r="V36" s="80">
        <v>8</v>
      </c>
      <c r="W36" s="73">
        <v>1005.7</v>
      </c>
      <c r="X36" s="121">
        <f t="shared" si="2"/>
        <v>1015.8398913607667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18.173154145192665</v>
      </c>
      <c r="AI36">
        <f t="shared" si="5"/>
        <v>15.977392985196072</v>
      </c>
      <c r="AJ36">
        <f t="shared" si="6"/>
        <v>14.379392985196072</v>
      </c>
      <c r="AK36">
        <f t="shared" si="12"/>
        <v>12.386505748960722</v>
      </c>
      <c r="AU36">
        <f t="shared" si="13"/>
        <v>10.14038666473982</v>
      </c>
    </row>
    <row r="37" spans="1:47" ht="12.75">
      <c r="A37" s="63">
        <v>29</v>
      </c>
      <c r="B37" s="64">
        <v>14.8</v>
      </c>
      <c r="C37" s="65">
        <v>14.3</v>
      </c>
      <c r="D37" s="65">
        <v>16</v>
      </c>
      <c r="E37" s="65">
        <v>14.1</v>
      </c>
      <c r="F37" s="66">
        <f t="shared" si="0"/>
        <v>15.05</v>
      </c>
      <c r="G37" s="67">
        <f t="shared" si="7"/>
        <v>94.44667248851232</v>
      </c>
      <c r="H37" s="67">
        <f t="shared" si="1"/>
        <v>13.917076685616099</v>
      </c>
      <c r="I37" s="68">
        <v>12.2</v>
      </c>
      <c r="J37" s="66"/>
      <c r="K37" s="68"/>
      <c r="L37" s="65">
        <v>14.9</v>
      </c>
      <c r="M37" s="65">
        <v>14.5</v>
      </c>
      <c r="N37" s="65">
        <v>15.2</v>
      </c>
      <c r="O37" s="66">
        <v>15.3</v>
      </c>
      <c r="P37" s="69" t="s">
        <v>152</v>
      </c>
      <c r="Q37" s="70">
        <v>22</v>
      </c>
      <c r="R37" s="67">
        <v>0</v>
      </c>
      <c r="S37" s="67">
        <v>30</v>
      </c>
      <c r="T37" s="67">
        <v>18.8</v>
      </c>
      <c r="U37" s="67"/>
      <c r="V37" s="71">
        <v>8</v>
      </c>
      <c r="W37" s="64">
        <v>1001</v>
      </c>
      <c r="X37" s="121">
        <f t="shared" si="2"/>
        <v>1011.1348117618945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16.8260215853932</v>
      </c>
      <c r="AI37">
        <f t="shared" si="5"/>
        <v>16.291117499602702</v>
      </c>
      <c r="AJ37">
        <f t="shared" si="6"/>
        <v>15.891617499602702</v>
      </c>
      <c r="AK37">
        <f t="shared" si="12"/>
        <v>13.917076685616099</v>
      </c>
      <c r="AU37">
        <f t="shared" si="13"/>
        <v>10.077147758532568</v>
      </c>
    </row>
    <row r="38" spans="1:47" ht="12.75">
      <c r="A38" s="72">
        <v>30</v>
      </c>
      <c r="B38" s="73">
        <v>14.9</v>
      </c>
      <c r="C38" s="74">
        <v>13.5</v>
      </c>
      <c r="D38" s="74">
        <v>17.2</v>
      </c>
      <c r="E38" s="74">
        <v>9.8</v>
      </c>
      <c r="F38" s="75">
        <f t="shared" si="0"/>
        <v>13.5</v>
      </c>
      <c r="G38" s="67">
        <f t="shared" si="7"/>
        <v>84.72299955592878</v>
      </c>
      <c r="H38" s="76">
        <f t="shared" si="1"/>
        <v>12.352939854671183</v>
      </c>
      <c r="I38" s="77">
        <v>7.6</v>
      </c>
      <c r="J38" s="75"/>
      <c r="K38" s="77"/>
      <c r="L38" s="74">
        <v>14.8</v>
      </c>
      <c r="M38" s="74">
        <v>14.4</v>
      </c>
      <c r="N38" s="74">
        <v>15.3</v>
      </c>
      <c r="O38" s="75">
        <v>15.4</v>
      </c>
      <c r="P38" s="78" t="s">
        <v>125</v>
      </c>
      <c r="Q38" s="79">
        <v>30</v>
      </c>
      <c r="R38" s="76">
        <v>4.8</v>
      </c>
      <c r="S38" s="76">
        <v>97.5</v>
      </c>
      <c r="T38" s="76">
        <v>6.9</v>
      </c>
      <c r="U38" s="76"/>
      <c r="V38" s="80">
        <v>6</v>
      </c>
      <c r="W38" s="73">
        <v>1006.3</v>
      </c>
      <c r="X38" s="121">
        <f t="shared" si="2"/>
        <v>1016.4849146728282</v>
      </c>
      <c r="Y38" s="127">
        <v>1</v>
      </c>
      <c r="Z38" s="134">
        <v>0</v>
      </c>
      <c r="AA38" s="127">
        <v>1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16.934833208606896</v>
      </c>
      <c r="AI38">
        <f t="shared" si="5"/>
        <v>15.4662986641253</v>
      </c>
      <c r="AJ38">
        <f t="shared" si="6"/>
        <v>14.3476986641253</v>
      </c>
      <c r="AK38">
        <f t="shared" si="12"/>
        <v>12.352939854671183</v>
      </c>
      <c r="AU38">
        <f t="shared" si="13"/>
        <v>9.977564373684723</v>
      </c>
    </row>
    <row r="39" spans="1:47" ht="12.75">
      <c r="A39" s="63">
        <v>31</v>
      </c>
      <c r="B39" s="64">
        <v>15.8</v>
      </c>
      <c r="C39" s="65">
        <v>14</v>
      </c>
      <c r="D39" s="65">
        <v>19.9</v>
      </c>
      <c r="E39" s="65">
        <v>7.1</v>
      </c>
      <c r="F39" s="66">
        <f t="shared" si="0"/>
        <v>13.5</v>
      </c>
      <c r="G39" s="67">
        <f t="shared" si="7"/>
        <v>81.0331876120442</v>
      </c>
      <c r="H39" s="67">
        <f t="shared" si="1"/>
        <v>12.55475803051985</v>
      </c>
      <c r="I39" s="68">
        <v>3.9</v>
      </c>
      <c r="J39" s="66"/>
      <c r="K39" s="68"/>
      <c r="L39" s="65">
        <v>14.3</v>
      </c>
      <c r="M39" s="65">
        <v>13.7</v>
      </c>
      <c r="N39" s="65">
        <v>14.9</v>
      </c>
      <c r="O39" s="66">
        <v>15</v>
      </c>
      <c r="P39" s="69" t="s">
        <v>109</v>
      </c>
      <c r="Q39" s="70">
        <v>21</v>
      </c>
      <c r="R39" s="67">
        <v>5.6</v>
      </c>
      <c r="S39" s="67">
        <v>102</v>
      </c>
      <c r="T39" s="67">
        <v>6.9</v>
      </c>
      <c r="U39" s="67"/>
      <c r="V39" s="71">
        <v>2</v>
      </c>
      <c r="W39" s="64">
        <v>1011.5</v>
      </c>
      <c r="X39" s="121">
        <f t="shared" si="2"/>
        <v>1021.7054698634713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31</v>
      </c>
      <c r="AD39">
        <f t="shared" si="10"/>
        <v>31</v>
      </c>
      <c r="AE39">
        <f>IF((MAX($T$9:$T$39)=$T39),A39,0)</f>
        <v>0</v>
      </c>
      <c r="AF39">
        <f t="shared" si="4"/>
        <v>0</v>
      </c>
      <c r="AH39">
        <f t="shared" si="11"/>
        <v>17.942269597987615</v>
      </c>
      <c r="AI39">
        <f t="shared" si="5"/>
        <v>15.977392985196072</v>
      </c>
      <c r="AJ39">
        <f t="shared" si="6"/>
        <v>14.539192985196072</v>
      </c>
      <c r="AK39">
        <f t="shared" si="12"/>
        <v>12.55475803051985</v>
      </c>
      <c r="AU39">
        <f t="shared" si="13"/>
        <v>9.961060681623565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10.061248472615182</v>
      </c>
    </row>
    <row r="41" spans="1:47" ht="13.5" thickBot="1">
      <c r="A41" s="113" t="s">
        <v>19</v>
      </c>
      <c r="B41" s="114">
        <f>SUM(B9:B39)</f>
        <v>508.3</v>
      </c>
      <c r="C41" s="115">
        <f aca="true" t="shared" si="14" ref="C41:V41">SUM(C9:C39)</f>
        <v>456.20000000000005</v>
      </c>
      <c r="D41" s="115">
        <f t="shared" si="14"/>
        <v>652.3</v>
      </c>
      <c r="E41" s="115">
        <f t="shared" si="14"/>
        <v>370.6000000000001</v>
      </c>
      <c r="F41" s="116">
        <f t="shared" si="14"/>
        <v>511.45</v>
      </c>
      <c r="G41" s="117">
        <f t="shared" si="14"/>
        <v>2571.519650140984</v>
      </c>
      <c r="H41" s="117">
        <f>SUM(H9:H39)</f>
        <v>416.1712754948626</v>
      </c>
      <c r="I41" s="118">
        <f t="shared" si="14"/>
        <v>301.40000000000003</v>
      </c>
      <c r="J41" s="116">
        <f t="shared" si="14"/>
        <v>0</v>
      </c>
      <c r="K41" s="118">
        <f t="shared" si="14"/>
        <v>0</v>
      </c>
      <c r="L41" s="115">
        <f t="shared" si="14"/>
        <v>496.80000000000007</v>
      </c>
      <c r="M41" s="115">
        <f t="shared" si="14"/>
        <v>484.4</v>
      </c>
      <c r="N41" s="115">
        <f t="shared" si="14"/>
        <v>493.40000000000003</v>
      </c>
      <c r="O41" s="116">
        <f t="shared" si="14"/>
        <v>475.1</v>
      </c>
      <c r="P41" s="114"/>
      <c r="Q41" s="119">
        <f t="shared" si="14"/>
        <v>731</v>
      </c>
      <c r="R41" s="117">
        <f t="shared" si="14"/>
        <v>138.69999999999996</v>
      </c>
      <c r="S41" s="117">
        <v>3024.6</v>
      </c>
      <c r="T41" s="117">
        <f>SUM(T9:T39)</f>
        <v>137.2</v>
      </c>
      <c r="U41" s="139"/>
      <c r="V41" s="119">
        <f t="shared" si="14"/>
        <v>180</v>
      </c>
      <c r="W41" s="117">
        <f>SUM(W9:W39)</f>
        <v>31038.5</v>
      </c>
      <c r="X41" s="123">
        <f>SUM(X9:X39)</f>
        <v>31351.022347881633</v>
      </c>
      <c r="Y41" s="117">
        <v>0</v>
      </c>
      <c r="Z41" s="123">
        <f>SUM(Z9:Z39)</f>
        <v>0</v>
      </c>
      <c r="AA41" s="138">
        <f>SUM(AA9:AA39)</f>
        <v>3</v>
      </c>
      <c r="AB41">
        <f>MAX(AB9:AB39)</f>
        <v>1</v>
      </c>
      <c r="AC41">
        <f>MAX(AC9:AC39)</f>
        <v>31</v>
      </c>
      <c r="AD41">
        <f>MAX(AD9:AD39)</f>
        <v>31</v>
      </c>
      <c r="AE41">
        <f>MAX(AE9:AE39)</f>
        <v>7</v>
      </c>
      <c r="AF41">
        <f>MAX(AF9:AF39)</f>
        <v>2</v>
      </c>
      <c r="AU41">
        <f t="shared" si="13"/>
        <v>10.19231995286771</v>
      </c>
    </row>
    <row r="42" spans="1:47" ht="12.75">
      <c r="A42" s="72" t="s">
        <v>20</v>
      </c>
      <c r="B42" s="73">
        <f>AVERAGE(B9:B39)</f>
        <v>16.39677419354839</v>
      </c>
      <c r="C42" s="74">
        <f aca="true" t="shared" si="15" ref="C42:V42">AVERAGE(C9:C39)</f>
        <v>14.716129032258065</v>
      </c>
      <c r="D42" s="74">
        <f t="shared" si="15"/>
        <v>21.041935483870965</v>
      </c>
      <c r="E42" s="74">
        <f t="shared" si="15"/>
        <v>11.954838709677421</v>
      </c>
      <c r="F42" s="75">
        <f t="shared" si="15"/>
        <v>16.49838709677419</v>
      </c>
      <c r="G42" s="76">
        <f t="shared" si="15"/>
        <v>82.95224677874143</v>
      </c>
      <c r="H42" s="76">
        <f>AVERAGE(H9:H39)</f>
        <v>13.424879854672987</v>
      </c>
      <c r="I42" s="77">
        <f t="shared" si="15"/>
        <v>9.722580645161292</v>
      </c>
      <c r="J42" s="75" t="e">
        <f t="shared" si="15"/>
        <v>#DIV/0!</v>
      </c>
      <c r="K42" s="77" t="e">
        <f t="shared" si="15"/>
        <v>#DIV/0!</v>
      </c>
      <c r="L42" s="74">
        <f t="shared" si="15"/>
        <v>16.025806451612905</v>
      </c>
      <c r="M42" s="74">
        <f t="shared" si="15"/>
        <v>15.625806451612902</v>
      </c>
      <c r="N42" s="74">
        <f t="shared" si="15"/>
        <v>15.916129032258066</v>
      </c>
      <c r="O42" s="75">
        <f t="shared" si="15"/>
        <v>15.325806451612904</v>
      </c>
      <c r="P42" s="73"/>
      <c r="Q42" s="75">
        <f t="shared" si="15"/>
        <v>23.580645161290324</v>
      </c>
      <c r="R42" s="76">
        <f t="shared" si="15"/>
        <v>4.474193548387095</v>
      </c>
      <c r="S42" s="76">
        <f>AVERAGE(S9:S41)</f>
        <v>189.03750000000002</v>
      </c>
      <c r="T42" s="76">
        <f>AVERAGE(T9:T39)</f>
        <v>4.425806451612903</v>
      </c>
      <c r="U42" s="76"/>
      <c r="V42" s="76">
        <f t="shared" si="15"/>
        <v>5.806451612903226</v>
      </c>
      <c r="W42" s="76">
        <f>AVERAGE(W9:W39)</f>
        <v>1001.241935483871</v>
      </c>
      <c r="X42" s="124">
        <f>AVERAGE(X9:X39)</f>
        <v>1011.3233015445688</v>
      </c>
      <c r="Y42" s="127"/>
      <c r="Z42" s="134"/>
      <c r="AA42" s="130"/>
      <c r="AU42">
        <f t="shared" si="13"/>
        <v>10.160589166867908</v>
      </c>
    </row>
    <row r="43" spans="1:47" ht="12.75">
      <c r="A43" s="72" t="s">
        <v>21</v>
      </c>
      <c r="B43" s="73">
        <f>MAX(B9:B39)</f>
        <v>22.8</v>
      </c>
      <c r="C43" s="74">
        <f aca="true" t="shared" si="16" ref="C43:V43">MAX(C9:C39)</f>
        <v>20</v>
      </c>
      <c r="D43" s="74">
        <f t="shared" si="16"/>
        <v>30.5</v>
      </c>
      <c r="E43" s="74">
        <f t="shared" si="16"/>
        <v>18.1</v>
      </c>
      <c r="F43" s="75">
        <f t="shared" si="16"/>
        <v>24.3</v>
      </c>
      <c r="G43" s="76">
        <f t="shared" si="16"/>
        <v>96.5468461034444</v>
      </c>
      <c r="H43" s="76">
        <f>MAX(H9:H39)</f>
        <v>18.68420556477594</v>
      </c>
      <c r="I43" s="77">
        <f t="shared" si="16"/>
        <v>16.9</v>
      </c>
      <c r="J43" s="75">
        <f t="shared" si="16"/>
        <v>0</v>
      </c>
      <c r="K43" s="77">
        <f t="shared" si="16"/>
        <v>0</v>
      </c>
      <c r="L43" s="74">
        <f t="shared" si="16"/>
        <v>19.2</v>
      </c>
      <c r="M43" s="74">
        <f t="shared" si="16"/>
        <v>18.6</v>
      </c>
      <c r="N43" s="74">
        <f t="shared" si="16"/>
        <v>17.4</v>
      </c>
      <c r="O43" s="75">
        <f t="shared" si="16"/>
        <v>15.8</v>
      </c>
      <c r="P43" s="73"/>
      <c r="Q43" s="70">
        <f t="shared" si="16"/>
        <v>31</v>
      </c>
      <c r="R43" s="76">
        <f t="shared" si="16"/>
        <v>9.9</v>
      </c>
      <c r="S43" s="76">
        <f>MAX(S9:S42)</f>
        <v>3024.6</v>
      </c>
      <c r="T43" s="76">
        <f>MAX(T9:T39)</f>
        <v>21.5</v>
      </c>
      <c r="U43" s="140"/>
      <c r="V43" s="70">
        <f t="shared" si="16"/>
        <v>8</v>
      </c>
      <c r="W43" s="76">
        <f>MAX(W9:W39)</f>
        <v>1013.1</v>
      </c>
      <c r="X43" s="124">
        <f>MAX(X9:X39)</f>
        <v>1023.095439868183</v>
      </c>
      <c r="Y43" s="127"/>
      <c r="Z43" s="134"/>
      <c r="AA43" s="127"/>
      <c r="AU43">
        <f t="shared" si="13"/>
        <v>10.126187101515088</v>
      </c>
    </row>
    <row r="44" spans="1:47" ht="13.5" thickBot="1">
      <c r="A44" s="81" t="s">
        <v>22</v>
      </c>
      <c r="B44" s="82">
        <f>MIN(B9:B39)</f>
        <v>13.8</v>
      </c>
      <c r="C44" s="83">
        <f aca="true" t="shared" si="17" ref="C44:V44">MIN(C9:C39)</f>
        <v>12.4</v>
      </c>
      <c r="D44" s="83">
        <f t="shared" si="17"/>
        <v>16</v>
      </c>
      <c r="E44" s="83">
        <f t="shared" si="17"/>
        <v>7.1</v>
      </c>
      <c r="F44" s="84">
        <f t="shared" si="17"/>
        <v>13.5</v>
      </c>
      <c r="G44" s="85">
        <f t="shared" si="17"/>
        <v>65.88351613429333</v>
      </c>
      <c r="H44" s="85">
        <f>MIN(H9:H39)</f>
        <v>10.338505538740112</v>
      </c>
      <c r="I44" s="86">
        <f t="shared" si="17"/>
        <v>3.9</v>
      </c>
      <c r="J44" s="84">
        <f t="shared" si="17"/>
        <v>0</v>
      </c>
      <c r="K44" s="86">
        <f t="shared" si="17"/>
        <v>0</v>
      </c>
      <c r="L44" s="83">
        <f t="shared" si="17"/>
        <v>13.6</v>
      </c>
      <c r="M44" s="83">
        <f t="shared" si="17"/>
        <v>13.7</v>
      </c>
      <c r="N44" s="83">
        <f t="shared" si="17"/>
        <v>14.9</v>
      </c>
      <c r="O44" s="84">
        <f t="shared" si="17"/>
        <v>15</v>
      </c>
      <c r="P44" s="82"/>
      <c r="Q44" s="120">
        <f t="shared" si="17"/>
        <v>14</v>
      </c>
      <c r="R44" s="85">
        <f t="shared" si="17"/>
        <v>0</v>
      </c>
      <c r="S44" s="85">
        <f>MIN(S9:S43)</f>
        <v>30</v>
      </c>
      <c r="T44" s="85">
        <f>MIN(T9:T39)</f>
        <v>0</v>
      </c>
      <c r="U44" s="141"/>
      <c r="V44" s="120">
        <f t="shared" si="17"/>
        <v>0</v>
      </c>
      <c r="W44" s="85">
        <f>MIN(W9:W39)</f>
        <v>989.6</v>
      </c>
      <c r="X44" s="125">
        <f>MIN(X9:X39)</f>
        <v>999.5775643736847</v>
      </c>
      <c r="Y44" s="128"/>
      <c r="Z44" s="136"/>
      <c r="AA44" s="128"/>
      <c r="AU44">
        <f t="shared" si="13"/>
        <v>10.1398913607667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10.134811761894547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10.184914672828253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10.205469863471354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22</v>
      </c>
      <c r="C61">
        <f>DCOUNTA(T8:T38,1,C59:C60)</f>
        <v>19</v>
      </c>
      <c r="D61">
        <f>DCOUNTA(T8:T38,1,D59:D60)</f>
        <v>10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22</v>
      </c>
      <c r="C64">
        <f>(C61-F61)</f>
        <v>19</v>
      </c>
      <c r="D64">
        <f>(D61-F61)</f>
        <v>10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41" sqref="D4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111</v>
      </c>
      <c r="I4" s="60" t="s">
        <v>56</v>
      </c>
      <c r="J4" s="60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161</v>
      </c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21.041935483870965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11.954838709677421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16.49838709677419</v>
      </c>
      <c r="D9" s="5">
        <v>-0.2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30.5</v>
      </c>
      <c r="C10" s="5" t="s">
        <v>32</v>
      </c>
      <c r="D10" s="5">
        <f>Data1!$AB$41</f>
        <v>1</v>
      </c>
      <c r="E10" s="3"/>
      <c r="F10" s="40">
        <v>2</v>
      </c>
      <c r="G10" s="93" t="s">
        <v>116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7.1</v>
      </c>
      <c r="C11" s="5" t="s">
        <v>32</v>
      </c>
      <c r="D11" s="24">
        <f>Data1!$AC$41</f>
        <v>31</v>
      </c>
      <c r="E11" s="3"/>
      <c r="F11" s="40">
        <v>3</v>
      </c>
      <c r="G11" s="93" t="s">
        <v>112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3.9</v>
      </c>
      <c r="C12" s="5" t="s">
        <v>32</v>
      </c>
      <c r="D12" s="24">
        <f>Data1!$AD$41</f>
        <v>31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15.325806451612904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137.2</v>
      </c>
      <c r="D17" s="5">
        <v>296</v>
      </c>
      <c r="E17" s="3"/>
      <c r="F17" s="40">
        <v>9</v>
      </c>
      <c r="G17" s="93" t="s">
        <v>121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23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19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10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21.5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7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131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9.9</v>
      </c>
      <c r="D25" s="5" t="s">
        <v>46</v>
      </c>
      <c r="E25" s="5">
        <f>Data1!$AF$41</f>
        <v>2</v>
      </c>
      <c r="F25" s="40">
        <v>17</v>
      </c>
      <c r="G25" s="93" t="s">
        <v>134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138.69999999999996</v>
      </c>
      <c r="D26" s="5" t="s">
        <v>46</v>
      </c>
      <c r="E26" s="3"/>
      <c r="F26" s="40">
        <v>18</v>
      </c>
      <c r="G26" s="93" t="s">
        <v>137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141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31</v>
      </c>
      <c r="D30" s="5"/>
      <c r="E30" s="5"/>
      <c r="F30" s="40">
        <v>22</v>
      </c>
      <c r="G30" s="93" t="s">
        <v>144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3</v>
      </c>
      <c r="D37" s="5"/>
      <c r="E37" s="3"/>
      <c r="F37" s="40">
        <v>29</v>
      </c>
      <c r="G37" s="93" t="s">
        <v>153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155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v>1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143" t="s">
        <v>157</v>
      </c>
      <c r="B42" s="3" t="s">
        <v>158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2009-08-11T07:48:29Z</dcterms:modified>
  <cp:category/>
  <cp:version/>
  <cp:contentType/>
  <cp:contentStatus/>
</cp:coreProperties>
</file>