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'Data1'!$A$1:$AA$46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<sst xmlns="http://schemas.openxmlformats.org/spreadsheetml/2006/main" count="188" uniqueCount="161">
  <si>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</si>
  <si>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</si>
  <si>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</si>
  <si>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</si>
  <si>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</si>
  <si>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</si>
  <si>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</si>
  <si>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</si>
  <si>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</si>
  <si>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</si>
  <si>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</si>
  <si>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</si>
  <si>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</si>
  <si>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</si>
  <si>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</si>
  <si>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</si>
  <si>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</si>
  <si>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</si>
  <si>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</si>
  <si>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</si>
  <si>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</si>
  <si>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</si>
  <si>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</si>
  <si>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</si>
  <si>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</si>
  <si>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</si>
  <si>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</si>
  <si>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</si>
  <si>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</si>
  <si>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</si>
  <si>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</si>
  <si>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</si>
  <si>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</si>
  <si>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</si>
  <si>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</si>
  <si>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</si>
  <si>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</si>
  <si>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</si>
  <si>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</si>
  <si>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</si>
  <si>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</si>
  <si>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</si>
  <si>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</si>
  <si>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</si>
  <si>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</si>
  <si>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</si>
  <si>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</si>
  <si>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</si>
  <si>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</si>
  <si>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</si>
  <si>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</si>
  <si>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</si>
  <si>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</si>
  <si>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</si>
  <si>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</si>
  <si>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</si>
  <si>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</si>
  <si>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</si>
  <si>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</si>
  <si>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</si>
  <si>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</si>
  <si>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</si>
  <si>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</si>
  <si>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</si>
  <si>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</si>
  <si>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</si>
  <si>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</si>
  <si>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</si>
  <si>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</si>
  <si>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</si>
  <si>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</si>
  <si>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</si>
  <si>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</si>
  <si>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</si>
  <si>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</si>
  <si>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</si>
  <si>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</si>
  <si>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</si>
  <si>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</si>
  <si>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</si>
  <si>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</si>
  <si>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</si>
  <si>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</si>
  <si>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</si>
  <si>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</si>
  <si>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</si>
  <si>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</si>
  <si>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</si>
  <si>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</si>
  <si>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</si>
  <si>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</si>
  <si>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</si>
  <si>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</si>
  <si>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</si>
  <si>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</si>
  <si>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</si>
  <si>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</si>
  <si>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</si>
  <si>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</si>
  <si>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</si>
  <si>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</si>
  <si>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</si>
  <si>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Brightness</t>
  </si>
  <si>
    <t>Max Lux</t>
  </si>
  <si>
    <t>SW4</t>
  </si>
  <si>
    <t>july</t>
  </si>
  <si>
    <t>Sunny spells after a coolish start. Turning fairly warm through the afternoon.</t>
  </si>
  <si>
    <t>NNW1</t>
  </si>
  <si>
    <t>W2</t>
  </si>
  <si>
    <t>Another chilly start, then sunny spells and warm buy then afternoon. Light winds.</t>
  </si>
  <si>
    <t>Very warm and bright with some sunshine. Temperatures rising quickly.</t>
  </si>
  <si>
    <t>S1</t>
  </si>
  <si>
    <t>Cloudy start, then sunshine developing. Turning very warm again,.</t>
  </si>
  <si>
    <t>SSE4</t>
  </si>
  <si>
    <t>Sunny and warm morning, then cloudier with showery rain on and off into the evening.</t>
  </si>
  <si>
    <t xml:space="preserve">Cooler with sunshine and blustery showers. Winds gusty at times. </t>
  </si>
  <si>
    <t>S4</t>
  </si>
  <si>
    <t>Sunshine and showers again, though less showery than yesterday. Average temps.</t>
  </si>
  <si>
    <t>Sunshine and heavy showers, some heavy and thundery by afternoon.</t>
  </si>
  <si>
    <t>W4</t>
  </si>
  <si>
    <t>WNW2</t>
  </si>
  <si>
    <t>Sunny intervals and feeling warmer. One or two very light showers. Lighter winds too.</t>
  </si>
  <si>
    <t>NW3</t>
  </si>
  <si>
    <t>NNE4</t>
  </si>
  <si>
    <t>NNE3</t>
  </si>
  <si>
    <t>Failrly bright with some sunshine at times. Feeling quite warm, but cooler than recently.</t>
  </si>
  <si>
    <t>After a cool start the day was generally sunny with some sunshine. Turning warm!</t>
  </si>
  <si>
    <t>Generally quite warm, but with some scattered showers. Some sunshine too.</t>
  </si>
  <si>
    <t>NNW3</t>
  </si>
  <si>
    <t>SSW3</t>
  </si>
  <si>
    <t xml:space="preserve">A very wet start, and windy too. Becoming brighter with showers later on. </t>
  </si>
  <si>
    <t>Fairly warm and bright for the most part. Cloudier later with rain overnight.</t>
  </si>
  <si>
    <t>A chilly start, then bright and warmwith some sunshine through the day.</t>
  </si>
  <si>
    <t>A bit cooler, but still some decent bright or sunny spells as the day progressed.</t>
  </si>
  <si>
    <t>WSW4</t>
  </si>
  <si>
    <t>Bright spells, but a few showers. More persistent rain for a time later on in the day.</t>
  </si>
  <si>
    <t>A day of sunshine and showers, mostly light. Windy again at times, so feeling cool.</t>
  </si>
  <si>
    <t>W3</t>
  </si>
  <si>
    <t>A generally cloudy day with little or no brightness through the day. Feeling cool.</t>
  </si>
  <si>
    <t>NNE2</t>
  </si>
  <si>
    <t>Cloudy with some bright or sunny spells and one or two showers as well.</t>
  </si>
  <si>
    <t>Another day of sunny intervals and cloudier spells too. One or two light showers.</t>
  </si>
  <si>
    <t>Another day of sunshine and scattered showers, heavy for a time later on.</t>
  </si>
  <si>
    <t>WNW3</t>
  </si>
  <si>
    <t>Dry warm and sunny. After a cool start, temperatures rose nicely by mid-afternoon.</t>
  </si>
  <si>
    <t>Warm and sunny for the most part, with some patchy fair-weather cloud at times.</t>
  </si>
  <si>
    <t xml:space="preserve">Bright or sunny, but feeling coolish at times in the wind and out of the sun. </t>
  </si>
  <si>
    <t>N2</t>
  </si>
  <si>
    <t>More cloud, but still some sunshine at times. Feelign fairly warm again in the sunshine.</t>
  </si>
  <si>
    <t>More cloud than yesterday, and slightly cooler again. Still warm with light winds, though.</t>
  </si>
  <si>
    <t>More sunshine today, so temperatures rising more quickly. Turning very warm.</t>
  </si>
  <si>
    <t>Generally cloudy through the day, with temperatures lower again. Cool and clear overnight.</t>
  </si>
  <si>
    <t>NE3</t>
  </si>
  <si>
    <t>A chilly start to the day, then dry with some warm sunshine developing in light winds.</t>
  </si>
  <si>
    <t>Another warm day, and becoming very warm by afternoon. Feeling more humid today.</t>
  </si>
  <si>
    <t>NOTES:</t>
  </si>
  <si>
    <t>Although daytime temperatures were close to normal for July, night temperatures were often cool. In fact, the mean min of 10.2C is the lowest</t>
  </si>
  <si>
    <t>such figure for July on record at this station. As a result, the overally mean of 15.9C was on the cool side - the coolest since 2007 (15.4C).</t>
  </si>
  <si>
    <t>Hot days were limited in supply, with the month's highest reading being 26.0C on 31st - identical to that of April's! As many as 12 nights dipped</t>
  </si>
  <si>
    <t>below 10C, the lowest figure being 4.9C - the lowest July temperature (just) since 2004 (4.8C). Rainfall was very dry, continuing the year's</t>
  </si>
  <si>
    <t>defecit. At 39.2mm, this was the driest July since 2000 (35.3mm). Winds were generally fairly light through the month, never exceeding 32mph.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</si>
</sst>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  <numFmt numFmtId="167" formatCode="0.00_ ;[Red]\-0.0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17" fontId="10" fillId="0" borderId="2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20.1</c:v>
                </c:pt>
                <c:pt idx="1">
                  <c:v>23.5</c:v>
                </c:pt>
                <c:pt idx="2">
                  <c:v>25.4</c:v>
                </c:pt>
                <c:pt idx="3">
                  <c:v>25.7</c:v>
                </c:pt>
                <c:pt idx="4">
                  <c:v>24.2</c:v>
                </c:pt>
                <c:pt idx="5">
                  <c:v>19.3</c:v>
                </c:pt>
                <c:pt idx="6">
                  <c:v>19.7</c:v>
                </c:pt>
                <c:pt idx="7">
                  <c:v>19.4</c:v>
                </c:pt>
                <c:pt idx="8">
                  <c:v>22</c:v>
                </c:pt>
                <c:pt idx="9">
                  <c:v>23.1</c:v>
                </c:pt>
                <c:pt idx="10">
                  <c:v>23.9</c:v>
                </c:pt>
                <c:pt idx="11">
                  <c:v>20.7</c:v>
                </c:pt>
                <c:pt idx="12">
                  <c:v>19.1</c:v>
                </c:pt>
                <c:pt idx="13">
                  <c:v>23.9</c:v>
                </c:pt>
                <c:pt idx="14">
                  <c:v>23.7</c:v>
                </c:pt>
                <c:pt idx="15">
                  <c:v>19.4</c:v>
                </c:pt>
                <c:pt idx="16">
                  <c:v>19.7</c:v>
                </c:pt>
                <c:pt idx="17">
                  <c:v>17.7</c:v>
                </c:pt>
                <c:pt idx="18">
                  <c:v>19.1</c:v>
                </c:pt>
                <c:pt idx="19">
                  <c:v>18.1</c:v>
                </c:pt>
                <c:pt idx="20">
                  <c:v>20.1</c:v>
                </c:pt>
                <c:pt idx="21">
                  <c:v>20.1</c:v>
                </c:pt>
                <c:pt idx="22">
                  <c:v>19.2</c:v>
                </c:pt>
                <c:pt idx="23">
                  <c:v>21.4</c:v>
                </c:pt>
                <c:pt idx="24">
                  <c:v>23</c:v>
                </c:pt>
                <c:pt idx="25">
                  <c:v>22.2</c:v>
                </c:pt>
                <c:pt idx="26">
                  <c:v>21.3</c:v>
                </c:pt>
                <c:pt idx="27">
                  <c:v>25.5</c:v>
                </c:pt>
                <c:pt idx="28">
                  <c:v>20</c:v>
                </c:pt>
                <c:pt idx="29">
                  <c:v>24.3</c:v>
                </c:pt>
                <c:pt idx="3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6.3</c:v>
                </c:pt>
                <c:pt idx="1">
                  <c:v>4.9</c:v>
                </c:pt>
                <c:pt idx="2">
                  <c:v>11.1</c:v>
                </c:pt>
                <c:pt idx="3">
                  <c:v>15.3</c:v>
                </c:pt>
                <c:pt idx="4">
                  <c:v>12.9</c:v>
                </c:pt>
                <c:pt idx="5">
                  <c:v>11.5</c:v>
                </c:pt>
                <c:pt idx="6">
                  <c:v>11.6</c:v>
                </c:pt>
                <c:pt idx="7">
                  <c:v>9.8</c:v>
                </c:pt>
                <c:pt idx="8">
                  <c:v>10</c:v>
                </c:pt>
                <c:pt idx="9">
                  <c:v>7</c:v>
                </c:pt>
                <c:pt idx="10">
                  <c:v>8.1</c:v>
                </c:pt>
                <c:pt idx="11">
                  <c:v>12.4</c:v>
                </c:pt>
                <c:pt idx="12">
                  <c:v>11.1</c:v>
                </c:pt>
                <c:pt idx="13">
                  <c:v>5.6</c:v>
                </c:pt>
                <c:pt idx="14">
                  <c:v>9.5</c:v>
                </c:pt>
                <c:pt idx="15">
                  <c:v>12.6</c:v>
                </c:pt>
                <c:pt idx="16">
                  <c:v>12.1</c:v>
                </c:pt>
                <c:pt idx="17">
                  <c:v>12.9</c:v>
                </c:pt>
                <c:pt idx="18">
                  <c:v>11.6</c:v>
                </c:pt>
                <c:pt idx="19">
                  <c:v>12</c:v>
                </c:pt>
                <c:pt idx="20">
                  <c:v>12.8</c:v>
                </c:pt>
                <c:pt idx="21">
                  <c:v>9</c:v>
                </c:pt>
                <c:pt idx="22">
                  <c:v>6.1</c:v>
                </c:pt>
                <c:pt idx="23">
                  <c:v>8.7</c:v>
                </c:pt>
                <c:pt idx="24">
                  <c:v>6.3</c:v>
                </c:pt>
                <c:pt idx="25">
                  <c:v>10.6</c:v>
                </c:pt>
                <c:pt idx="26">
                  <c:v>13</c:v>
                </c:pt>
                <c:pt idx="27">
                  <c:v>11</c:v>
                </c:pt>
                <c:pt idx="28">
                  <c:v>14.2</c:v>
                </c:pt>
                <c:pt idx="29">
                  <c:v>5.4</c:v>
                </c:pt>
                <c:pt idx="30">
                  <c:v>12</c:v>
                </c:pt>
              </c:numCache>
            </c:numRef>
          </c:val>
          <c:smooth val="0"/>
        </c:ser>
        <c:marker val="1"/>
        <c:axId val="22067069"/>
        <c:axId val="64385894"/>
      </c:lineChart>
      <c:catAx>
        <c:axId val="22067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385894"/>
        <c:crosses val="autoZero"/>
        <c:auto val="1"/>
        <c:lblOffset val="100"/>
        <c:noMultiLvlLbl val="0"/>
      </c:catAx>
      <c:valAx>
        <c:axId val="64385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20670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Data1!$T$6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Data1!$T$9:$T$39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1.7</c:v>
                </c:pt>
                <c:pt idx="5">
                  <c:v>8.3</c:v>
                </c:pt>
                <c:pt idx="6">
                  <c:v>0.9</c:v>
                </c:pt>
                <c:pt idx="7">
                  <c:v>5.3</c:v>
                </c:pt>
                <c:pt idx="8">
                  <c:v>0.1</c:v>
                </c:pt>
                <c:pt idx="9">
                  <c:v>2.4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6.9</c:v>
                </c:pt>
                <c:pt idx="15">
                  <c:v>4</c:v>
                </c:pt>
                <c:pt idx="16">
                  <c:v>2.3</c:v>
                </c:pt>
                <c:pt idx="17">
                  <c:v>0.6</c:v>
                </c:pt>
                <c:pt idx="18">
                  <c:v>0.4</c:v>
                </c:pt>
                <c:pt idx="19">
                  <c:v>0.6</c:v>
                </c:pt>
                <c:pt idx="20">
                  <c:v>0.7</c:v>
                </c:pt>
                <c:pt idx="21">
                  <c:v>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42602135"/>
        <c:axId val="47874896"/>
      </c:barChart>
      <c:catAx>
        <c:axId val="42602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874896"/>
        <c:crosses val="autoZero"/>
        <c:auto val="1"/>
        <c:lblOffset val="100"/>
        <c:noMultiLvlLbl val="0"/>
      </c:catAx>
      <c:valAx>
        <c:axId val="47874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426021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8.7</c:v>
                </c:pt>
                <c:pt idx="1">
                  <c:v>8.3</c:v>
                </c:pt>
                <c:pt idx="2">
                  <c:v>8</c:v>
                </c:pt>
                <c:pt idx="3">
                  <c:v>8</c:v>
                </c:pt>
                <c:pt idx="4">
                  <c:v>4.5</c:v>
                </c:pt>
                <c:pt idx="5">
                  <c:v>5</c:v>
                </c:pt>
                <c:pt idx="6">
                  <c:v>5</c:v>
                </c:pt>
                <c:pt idx="7">
                  <c:v>4.6</c:v>
                </c:pt>
                <c:pt idx="8">
                  <c:v>6.2</c:v>
                </c:pt>
                <c:pt idx="9">
                  <c:v>7.3</c:v>
                </c:pt>
                <c:pt idx="10">
                  <c:v>9.4</c:v>
                </c:pt>
                <c:pt idx="11">
                  <c:v>4.5</c:v>
                </c:pt>
                <c:pt idx="12">
                  <c:v>6.1</c:v>
                </c:pt>
                <c:pt idx="13">
                  <c:v>9.4</c:v>
                </c:pt>
                <c:pt idx="14">
                  <c:v>7.5</c:v>
                </c:pt>
                <c:pt idx="15">
                  <c:v>4</c:v>
                </c:pt>
                <c:pt idx="16">
                  <c:v>3.6</c:v>
                </c:pt>
                <c:pt idx="17">
                  <c:v>2.4</c:v>
                </c:pt>
                <c:pt idx="18">
                  <c:v>4.1</c:v>
                </c:pt>
                <c:pt idx="19">
                  <c:v>0.2</c:v>
                </c:pt>
                <c:pt idx="20">
                  <c:v>5.4</c:v>
                </c:pt>
                <c:pt idx="21">
                  <c:v>6.2</c:v>
                </c:pt>
                <c:pt idx="22">
                  <c:v>8.9</c:v>
                </c:pt>
                <c:pt idx="23">
                  <c:v>8.6</c:v>
                </c:pt>
                <c:pt idx="24">
                  <c:v>10.7</c:v>
                </c:pt>
                <c:pt idx="25">
                  <c:v>7.1</c:v>
                </c:pt>
                <c:pt idx="26">
                  <c:v>5.5</c:v>
                </c:pt>
                <c:pt idx="27">
                  <c:v>8.2</c:v>
                </c:pt>
                <c:pt idx="28">
                  <c:v>0.3</c:v>
                </c:pt>
                <c:pt idx="29">
                  <c:v>10.6</c:v>
                </c:pt>
                <c:pt idx="30">
                  <c:v>7.3</c:v>
                </c:pt>
              </c:numCache>
            </c:numRef>
          </c:val>
        </c:ser>
        <c:axId val="28220881"/>
        <c:axId val="52661338"/>
      </c:barChart>
      <c:catAx>
        <c:axId val="28220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661338"/>
        <c:crosses val="autoZero"/>
        <c:auto val="1"/>
        <c:lblOffset val="100"/>
        <c:noMultiLvlLbl val="0"/>
      </c:catAx>
      <c:valAx>
        <c:axId val="52661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282208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2.1</c:v>
                </c:pt>
                <c:pt idx="1">
                  <c:v>1.5</c:v>
                </c:pt>
                <c:pt idx="2">
                  <c:v>7.9</c:v>
                </c:pt>
                <c:pt idx="3">
                  <c:v>14.1</c:v>
                </c:pt>
                <c:pt idx="4">
                  <c:v>9.4</c:v>
                </c:pt>
                <c:pt idx="5">
                  <c:v>7.8</c:v>
                </c:pt>
                <c:pt idx="6">
                  <c:v>10.8</c:v>
                </c:pt>
                <c:pt idx="7">
                  <c:v>7.1</c:v>
                </c:pt>
                <c:pt idx="8">
                  <c:v>8.5</c:v>
                </c:pt>
                <c:pt idx="9">
                  <c:v>4.1</c:v>
                </c:pt>
                <c:pt idx="10">
                  <c:v>4.9</c:v>
                </c:pt>
                <c:pt idx="11">
                  <c:v>9.8</c:v>
                </c:pt>
                <c:pt idx="12">
                  <c:v>8</c:v>
                </c:pt>
                <c:pt idx="13">
                  <c:v>1.9</c:v>
                </c:pt>
                <c:pt idx="14">
                  <c:v>5</c:v>
                </c:pt>
                <c:pt idx="15">
                  <c:v>12.1</c:v>
                </c:pt>
                <c:pt idx="16">
                  <c:v>10.2</c:v>
                </c:pt>
                <c:pt idx="17">
                  <c:v>12.4</c:v>
                </c:pt>
                <c:pt idx="18">
                  <c:v>9.9</c:v>
                </c:pt>
                <c:pt idx="19">
                  <c:v>10.7</c:v>
                </c:pt>
                <c:pt idx="20">
                  <c:v>9.8</c:v>
                </c:pt>
                <c:pt idx="21">
                  <c:v>4.5</c:v>
                </c:pt>
                <c:pt idx="22">
                  <c:v>3.1</c:v>
                </c:pt>
                <c:pt idx="23">
                  <c:v>4.3</c:v>
                </c:pt>
                <c:pt idx="24">
                  <c:v>2.1</c:v>
                </c:pt>
                <c:pt idx="25">
                  <c:v>7.1</c:v>
                </c:pt>
                <c:pt idx="26">
                  <c:v>11.8</c:v>
                </c:pt>
                <c:pt idx="27">
                  <c:v>7.4</c:v>
                </c:pt>
                <c:pt idx="28">
                  <c:v>11.2</c:v>
                </c:pt>
                <c:pt idx="29">
                  <c:v>2.1</c:v>
                </c:pt>
                <c:pt idx="30">
                  <c:v>8.4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4189995"/>
        <c:axId val="37709956"/>
      </c:lineChart>
      <c:catAx>
        <c:axId val="4189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709956"/>
        <c:crosses val="autoZero"/>
        <c:auto val="1"/>
        <c:lblOffset val="100"/>
        <c:noMultiLvlLbl val="0"/>
      </c:catAx>
      <c:valAx>
        <c:axId val="377099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1899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15</c:v>
                </c:pt>
                <c:pt idx="1">
                  <c:v>16</c:v>
                </c:pt>
                <c:pt idx="2">
                  <c:v>19.5</c:v>
                </c:pt>
                <c:pt idx="3">
                  <c:v>20</c:v>
                </c:pt>
                <c:pt idx="4">
                  <c:v>19</c:v>
                </c:pt>
                <c:pt idx="5">
                  <c:v>15</c:v>
                </c:pt>
                <c:pt idx="6">
                  <c:v>14.5</c:v>
                </c:pt>
                <c:pt idx="7">
                  <c:v>14</c:v>
                </c:pt>
                <c:pt idx="8">
                  <c:v>16.5</c:v>
                </c:pt>
                <c:pt idx="9">
                  <c:v>17.5</c:v>
                </c:pt>
                <c:pt idx="10">
                  <c:v>17</c:v>
                </c:pt>
                <c:pt idx="11">
                  <c:v>16</c:v>
                </c:pt>
                <c:pt idx="12">
                  <c:v>15</c:v>
                </c:pt>
                <c:pt idx="13">
                  <c:v>16</c:v>
                </c:pt>
                <c:pt idx="14">
                  <c:v>18</c:v>
                </c:pt>
                <c:pt idx="15">
                  <c:v>15</c:v>
                </c:pt>
                <c:pt idx="16">
                  <c:v>15</c:v>
                </c:pt>
                <c:pt idx="17">
                  <c:v>14</c:v>
                </c:pt>
                <c:pt idx="18">
                  <c:v>15</c:v>
                </c:pt>
                <c:pt idx="19">
                  <c:v>15</c:v>
                </c:pt>
                <c:pt idx="20">
                  <c:v>14</c:v>
                </c:pt>
                <c:pt idx="21">
                  <c:v>15.5</c:v>
                </c:pt>
                <c:pt idx="22">
                  <c:v>14.5</c:v>
                </c:pt>
                <c:pt idx="23">
                  <c:v>15</c:v>
                </c:pt>
                <c:pt idx="24">
                  <c:v>14.5</c:v>
                </c:pt>
                <c:pt idx="25">
                  <c:v>14.5</c:v>
                </c:pt>
                <c:pt idx="26">
                  <c:v>15</c:v>
                </c:pt>
                <c:pt idx="27">
                  <c:v>16.5</c:v>
                </c:pt>
                <c:pt idx="28">
                  <c:v>15</c:v>
                </c:pt>
                <c:pt idx="29">
                  <c:v>16.5</c:v>
                </c:pt>
                <c:pt idx="30">
                  <c:v>19</c:v>
                </c:pt>
              </c:numCache>
            </c:numRef>
          </c:val>
          <c:smooth val="0"/>
        </c:ser>
        <c:marker val="1"/>
        <c:axId val="3845285"/>
        <c:axId val="34607566"/>
      </c:lineChart>
      <c:catAx>
        <c:axId val="3845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07566"/>
        <c:crosses val="autoZero"/>
        <c:auto val="1"/>
        <c:lblOffset val="100"/>
        <c:noMultiLvlLbl val="0"/>
      </c:catAx>
      <c:valAx>
        <c:axId val="34607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8452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14.4</c:v>
                </c:pt>
                <c:pt idx="1">
                  <c:v>14.3</c:v>
                </c:pt>
                <c:pt idx="2">
                  <c:v>14.3</c:v>
                </c:pt>
                <c:pt idx="3">
                  <c:v>14.4</c:v>
                </c:pt>
                <c:pt idx="4">
                  <c:v>14.6</c:v>
                </c:pt>
                <c:pt idx="5">
                  <c:v>14.7</c:v>
                </c:pt>
                <c:pt idx="6">
                  <c:v>14.8</c:v>
                </c:pt>
                <c:pt idx="7">
                  <c:v>14.8</c:v>
                </c:pt>
                <c:pt idx="8">
                  <c:v>14.7</c:v>
                </c:pt>
                <c:pt idx="9">
                  <c:v>14.7</c:v>
                </c:pt>
                <c:pt idx="10">
                  <c:v>14.7</c:v>
                </c:pt>
                <c:pt idx="11">
                  <c:v>14.7</c:v>
                </c:pt>
                <c:pt idx="12">
                  <c:v>14.8</c:v>
                </c:pt>
                <c:pt idx="13">
                  <c:v>14.9</c:v>
                </c:pt>
                <c:pt idx="14">
                  <c:v>14.8</c:v>
                </c:pt>
                <c:pt idx="15">
                  <c:v>14.8</c:v>
                </c:pt>
                <c:pt idx="16">
                  <c:v>14.9</c:v>
                </c:pt>
                <c:pt idx="17">
                  <c:v>14.9</c:v>
                </c:pt>
                <c:pt idx="18">
                  <c:v>14.9</c:v>
                </c:pt>
                <c:pt idx="19">
                  <c:v>14.8</c:v>
                </c:pt>
                <c:pt idx="20">
                  <c:v>14.8</c:v>
                </c:pt>
                <c:pt idx="21">
                  <c:v>14.9</c:v>
                </c:pt>
                <c:pt idx="22">
                  <c:v>14.9</c:v>
                </c:pt>
                <c:pt idx="23">
                  <c:v>14.9</c:v>
                </c:pt>
                <c:pt idx="24">
                  <c:v>14.7</c:v>
                </c:pt>
                <c:pt idx="25">
                  <c:v>14.7</c:v>
                </c:pt>
                <c:pt idx="26">
                  <c:v>14.8</c:v>
                </c:pt>
                <c:pt idx="27">
                  <c:v>14.9</c:v>
                </c:pt>
                <c:pt idx="28">
                  <c:v>15</c:v>
                </c:pt>
                <c:pt idx="29">
                  <c:v>15.1</c:v>
                </c:pt>
                <c:pt idx="30">
                  <c:v>15.1</c:v>
                </c:pt>
              </c:numCache>
            </c:numRef>
          </c:val>
          <c:smooth val="0"/>
        </c:ser>
        <c:marker val="1"/>
        <c:axId val="43032639"/>
        <c:axId val="51749432"/>
      </c:lineChart>
      <c:catAx>
        <c:axId val="43032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749432"/>
        <c:crosses val="autoZero"/>
        <c:auto val="1"/>
        <c:lblOffset val="100"/>
        <c:noMultiLvlLbl val="0"/>
      </c:catAx>
      <c:valAx>
        <c:axId val="51749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30326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Data1!$X$7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Data1!$X$9:$X$39</c:f>
              <c:numCache>
                <c:ptCount val="31"/>
                <c:pt idx="0">
                  <c:v>1027.4988316925067</c:v>
                </c:pt>
                <c:pt idx="1">
                  <c:v>1021.2449280848933</c:v>
                </c:pt>
                <c:pt idx="2">
                  <c:v>1018.2187163941996</c:v>
                </c:pt>
                <c:pt idx="3">
                  <c:v>1017.5048996593999</c:v>
                </c:pt>
                <c:pt idx="4">
                  <c:v>1013.0680365155938</c:v>
                </c:pt>
                <c:pt idx="5">
                  <c:v>1003.1688963397472</c:v>
                </c:pt>
                <c:pt idx="6">
                  <c:v>1000.1174538109669</c:v>
                </c:pt>
                <c:pt idx="7">
                  <c:v>1001.1945253843235</c:v>
                </c:pt>
                <c:pt idx="8">
                  <c:v>1008.9364166984807</c:v>
                </c:pt>
                <c:pt idx="9">
                  <c:v>1017.789856006378</c:v>
                </c:pt>
                <c:pt idx="10">
                  <c:v>1021.136906156441</c:v>
                </c:pt>
                <c:pt idx="11">
                  <c:v>1021.3917992061512</c:v>
                </c:pt>
                <c:pt idx="12">
                  <c:v>1021.4166694283917</c:v>
                </c:pt>
                <c:pt idx="13">
                  <c:v>1020.2948936645049</c:v>
                </c:pt>
                <c:pt idx="14">
                  <c:v>1018.1868916418398</c:v>
                </c:pt>
                <c:pt idx="15">
                  <c:v>998.4177392965044</c:v>
                </c:pt>
                <c:pt idx="16">
                  <c:v>991.127407008707</c:v>
                </c:pt>
                <c:pt idx="17">
                  <c:v>993.5900509292596</c:v>
                </c:pt>
                <c:pt idx="18">
                  <c:v>1001.8311519923617</c:v>
                </c:pt>
                <c:pt idx="19">
                  <c:v>1009.0135499190374</c:v>
                </c:pt>
                <c:pt idx="20">
                  <c:v>1014.7059007826138</c:v>
                </c:pt>
                <c:pt idx="21">
                  <c:v>1018.1630809303498</c:v>
                </c:pt>
                <c:pt idx="22">
                  <c:v>1014.7997655824578</c:v>
                </c:pt>
                <c:pt idx="23">
                  <c:v>1011.1206698110147</c:v>
                </c:pt>
                <c:pt idx="24">
                  <c:v>1009.9569234424575</c:v>
                </c:pt>
                <c:pt idx="25">
                  <c:v>1015.7353572801677</c:v>
                </c:pt>
                <c:pt idx="26">
                  <c:v>1022.4339080746345</c:v>
                </c:pt>
                <c:pt idx="27">
                  <c:v>1023.191629337984</c:v>
                </c:pt>
                <c:pt idx="28">
                  <c:v>1025.67701715074</c:v>
                </c:pt>
                <c:pt idx="29">
                  <c:v>1023.585636043466</c:v>
                </c:pt>
                <c:pt idx="30">
                  <c:v>1015.7641198482999</c:v>
                </c:pt>
              </c:numCache>
            </c:numRef>
          </c:val>
          <c:smooth val="0"/>
        </c:ser>
        <c:marker val="1"/>
        <c:axId val="63091705"/>
        <c:axId val="30954434"/>
      </c:lineChart>
      <c:catAx>
        <c:axId val="63091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954434"/>
        <c:crosses val="autoZero"/>
        <c:auto val="1"/>
        <c:lblOffset val="100"/>
        <c:noMultiLvlLbl val="0"/>
      </c:catAx>
      <c:valAx>
        <c:axId val="30954434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3091705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8.951491855737128</c:v>
                </c:pt>
                <c:pt idx="1">
                  <c:v>11.36808417498321</c:v>
                </c:pt>
                <c:pt idx="2">
                  <c:v>12.230168698163622</c:v>
                </c:pt>
                <c:pt idx="3">
                  <c:v>12.881382434418</c:v>
                </c:pt>
                <c:pt idx="4">
                  <c:v>10.287128840005236</c:v>
                </c:pt>
                <c:pt idx="5">
                  <c:v>11.818234472185754</c:v>
                </c:pt>
                <c:pt idx="6">
                  <c:v>11.28589284979939</c:v>
                </c:pt>
                <c:pt idx="7">
                  <c:v>11.988612263395984</c:v>
                </c:pt>
                <c:pt idx="8">
                  <c:v>12.51969169090216</c:v>
                </c:pt>
                <c:pt idx="9">
                  <c:v>13.252819629685547</c:v>
                </c:pt>
                <c:pt idx="10">
                  <c:v>13.760158720407226</c:v>
                </c:pt>
                <c:pt idx="11">
                  <c:v>12.301762434864646</c:v>
                </c:pt>
                <c:pt idx="12">
                  <c:v>9.873777777776771</c:v>
                </c:pt>
                <c:pt idx="13">
                  <c:v>9.358180420268068</c:v>
                </c:pt>
                <c:pt idx="14">
                  <c:v>11.062710553629788</c:v>
                </c:pt>
                <c:pt idx="15">
                  <c:v>13.969934952624786</c:v>
                </c:pt>
                <c:pt idx="16">
                  <c:v>12.459735082477007</c:v>
                </c:pt>
                <c:pt idx="17">
                  <c:v>12.24961714336252</c:v>
                </c:pt>
                <c:pt idx="18">
                  <c:v>13.68324521894388</c:v>
                </c:pt>
                <c:pt idx="19">
                  <c:v>12.053237202551069</c:v>
                </c:pt>
                <c:pt idx="20">
                  <c:v>11.954251993325315</c:v>
                </c:pt>
                <c:pt idx="21">
                  <c:v>10.779719142785286</c:v>
                </c:pt>
                <c:pt idx="22">
                  <c:v>10.992564416317641</c:v>
                </c:pt>
                <c:pt idx="23">
                  <c:v>10.279481380623833</c:v>
                </c:pt>
                <c:pt idx="24">
                  <c:v>12.183291255205166</c:v>
                </c:pt>
                <c:pt idx="25">
                  <c:v>11.305366669875665</c:v>
                </c:pt>
                <c:pt idx="26">
                  <c:v>13.04994097104921</c:v>
                </c:pt>
                <c:pt idx="27">
                  <c:v>14.74339947531273</c:v>
                </c:pt>
                <c:pt idx="28">
                  <c:v>12.352939854671183</c:v>
                </c:pt>
                <c:pt idx="29">
                  <c:v>10.781191877143145</c:v>
                </c:pt>
                <c:pt idx="30">
                  <c:v>15.062591070246642</c:v>
                </c:pt>
              </c:numCache>
            </c:numRef>
          </c:val>
          <c:smooth val="0"/>
        </c:ser>
        <c:marker val="1"/>
        <c:axId val="10154451"/>
        <c:axId val="24281196"/>
      </c:lineChart>
      <c:catAx>
        <c:axId val="10154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81196"/>
        <c:crosses val="autoZero"/>
        <c:auto val="1"/>
        <c:lblOffset val="100"/>
        <c:noMultiLvlLbl val="0"/>
      </c:catAx>
      <c:valAx>
        <c:axId val="242811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01544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0.032</cdr:y>
    </cdr:from>
    <cdr:to>
      <cdr:x>0.93625</cdr:x>
      <cdr:y>0.0675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8c0d2f3-6419-442e-8f5f-48f94bba3470}" type="TxLink">
            <a:rPr lang="en-US" cap="none" sz="1000" b="1" i="0" u="none" baseline="0">
              <a:latin typeface="Arial"/>
              <a:ea typeface="Arial"/>
              <a:cs typeface="Arial"/>
            </a:rPr>
            <a:t>2011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0.02825</cdr:y>
    </cdr:from>
    <cdr:to>
      <cdr:x>0.89675</cdr:x>
      <cdr:y>0.064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2a9a720-e4c8-4020-a3da-e2f25782442d}" type="TxLink">
            <a:rPr lang="en-US" cap="none" sz="1000" b="1" i="0" u="none" baseline="0">
              <a:latin typeface="Arial"/>
              <a:ea typeface="Arial"/>
              <a:cs typeface="Arial"/>
            </a:rPr>
            <a:t>2011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0.8155</cdr:x>
      <cdr:y>0.03525</cdr:y>
    </cdr:from>
    <cdr:to>
      <cdr:x>0.90175</cdr:x>
      <cdr:y>0.07125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029950" y="23812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2f616fc-40a9-44b5-9ea9-c2cd1ac0727b}" type="TxLink">
            <a:rPr lang="en-US" cap="none" sz="1000" b="1" i="0" u="none" baseline="0">
              <a:latin typeface="Arial"/>
              <a:ea typeface="Arial"/>
              <a:cs typeface="Arial"/>
            </a:rPr>
            <a:t>2011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0.496</cdr:y>
    </cdr:from>
    <cdr:to>
      <cdr:x>0.5205</cdr:x>
      <cdr:y>0.53375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44805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b8c7e16-5828-4399-84e8-13dd17b7e06a}" type="TxLink">
            <a:rPr lang="en-US" cap="none" sz="1000" b="0" i="0" u="none" baseline="0">
              <a:latin typeface="Arial"/>
              <a:ea typeface="Arial"/>
              <a:cs typeface="Arial"/>
            </a:rPr>
            <a:t>8.7 </a:t>
          </a:fld>
        </a:p>
      </cdr:txBody>
    </cdr:sp>
  </cdr:relSizeAnchor>
  <cdr:relSizeAnchor xmlns:cdr="http://schemas.openxmlformats.org/drawingml/2006/chartDrawing">
    <cdr:from>
      <cdr:x>0.7975</cdr:x>
      <cdr:y>0.026</cdr:y>
    </cdr:from>
    <cdr:to>
      <cdr:x>0.8865</cdr:x>
      <cdr:y>0.06025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9766ca0-9a41-43a4-95dd-4aa156ac6538}" type="TxLink">
            <a:rPr lang="en-US" cap="none" sz="1000" b="1" i="0" u="none" baseline="0">
              <a:latin typeface="Arial"/>
              <a:ea typeface="Arial"/>
              <a:cs typeface="Arial"/>
            </a:rPr>
            <a:t>2011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0.8455</cdr:x>
      <cdr:y>0.02375</cdr:y>
    </cdr:from>
    <cdr:to>
      <cdr:x>0.93375</cdr:x>
      <cdr:y>0.05825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0000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b9e98c2-0b06-4e88-9401-45bbb350220a}" type="TxLink">
            <a:rPr lang="en-US" cap="none" sz="1000" b="1" i="0" u="none" baseline="0">
              <a:latin typeface="Arial"/>
              <a:ea typeface="Arial"/>
              <a:cs typeface="Arial"/>
            </a:rPr>
            <a:t>2011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0.825</cdr:x>
      <cdr:y>0.026</cdr:y>
    </cdr:from>
    <cdr:to>
      <cdr:x>0.914</cdr:x>
      <cdr:y>0.06025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53775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39c7c40-0281-4191-8e59-16d383ed3016}" type="TxLink">
            <a:rPr lang="en-US" cap="none" sz="1000" b="1" i="0" u="none" baseline="0">
              <a:latin typeface="Arial"/>
              <a:ea typeface="Arial"/>
              <a:cs typeface="Arial"/>
            </a:rPr>
            <a:t>2011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0.02825</cdr:y>
    </cdr:from>
    <cdr:to>
      <cdr:x>0.90575</cdr:x>
      <cdr:y>0.064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0c5c7ef-de60-463f-be19-6abcf568cec8}" type="TxLink">
            <a:rPr lang="en-US" cap="none" sz="1000" b="1" i="0" u="none" baseline="0">
              <a:latin typeface="Arial"/>
              <a:ea typeface="Arial"/>
              <a:cs typeface="Arial"/>
            </a:rPr>
            <a:t>2011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0.0375</cdr:y>
    </cdr:from>
    <cdr:to>
      <cdr:x>0.927</cdr:x>
      <cdr:y>0.07225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25225" y="257175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dcc69d2-3625-41ed-9512-308ef33671f6}" type="TxLink">
            <a:rPr lang="en-US" cap="none" sz="1000" b="1" i="0" u="none" baseline="0">
              <a:latin typeface="Arial"/>
              <a:ea typeface="Arial"/>
              <a:cs typeface="Arial"/>
            </a:rPr>
            <a:t>2011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="80" zoomScaleNormal="80" workbookViewId="0" topLeftCell="A1">
      <pane ySplit="2340" topLeftCell="BM10" activePane="bottomLeft" state="split"/>
      <selection pane="topLeft" activeCell="Q4" sqref="Q4"/>
      <selection pane="bottomLeft" activeCell="J36" sqref="J36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9.57421875" style="0" customWidth="1"/>
    <col min="20" max="21" width="7.28125" style="1" customWidth="1"/>
    <col min="22" max="22" width="9.140625" style="1" customWidth="1"/>
    <col min="24" max="24" width="10.28125" style="0" bestFit="1" customWidth="1"/>
    <col min="25" max="27" width="3.7109375" style="0" customWidth="1"/>
  </cols>
  <sheetData>
    <row r="1" spans="1:24" ht="12.75">
      <c r="A1" s="61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2"/>
      <c r="X1" s="2"/>
    </row>
    <row r="2" spans="1:24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2"/>
      <c r="T2" s="43"/>
      <c r="U2" s="43"/>
      <c r="V2" s="43"/>
      <c r="W2" s="2"/>
      <c r="X2" s="2"/>
    </row>
    <row r="3" spans="1:24" ht="13.5" thickBot="1">
      <c r="A3" s="60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1"/>
      <c r="U3" s="51"/>
      <c r="V3" s="52"/>
      <c r="W3" s="2"/>
      <c r="X3" s="2"/>
    </row>
    <row r="4" spans="1:27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142" t="s">
        <v>105</v>
      </c>
      <c r="R4" s="59">
        <v>2011</v>
      </c>
      <c r="S4" s="59"/>
      <c r="T4" s="7"/>
      <c r="U4" s="7"/>
      <c r="V4" s="59"/>
      <c r="W4" s="18"/>
      <c r="X4" s="101"/>
      <c r="Y4" s="98"/>
      <c r="Z4" s="148" t="s">
        <v>92</v>
      </c>
      <c r="AA4" s="130"/>
    </row>
    <row r="5" spans="1:28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9"/>
      <c r="U5" s="9"/>
      <c r="V5" s="9"/>
      <c r="W5" s="8"/>
      <c r="X5" s="102"/>
      <c r="Y5" s="99"/>
      <c r="Z5" s="149"/>
      <c r="AA5" s="131"/>
      <c r="AB5" s="42" t="s">
        <v>85</v>
      </c>
    </row>
    <row r="6" spans="1:27" ht="13.5" customHeight="1" thickBot="1">
      <c r="A6" s="31" t="s">
        <v>0</v>
      </c>
      <c r="B6" s="143" t="s">
        <v>1</v>
      </c>
      <c r="C6" s="144"/>
      <c r="D6" s="144"/>
      <c r="E6" s="144"/>
      <c r="F6" s="145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102</v>
      </c>
      <c r="T6" s="31" t="s">
        <v>3</v>
      </c>
      <c r="U6" s="31" t="s">
        <v>3</v>
      </c>
      <c r="V6" s="31" t="s">
        <v>99</v>
      </c>
      <c r="W6" s="38" t="s">
        <v>61</v>
      </c>
      <c r="X6" s="103" t="s">
        <v>61</v>
      </c>
      <c r="Y6" s="146" t="s">
        <v>26</v>
      </c>
      <c r="Z6" s="149"/>
      <c r="AA6" s="131"/>
    </row>
    <row r="7" spans="1:27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t="s">
        <v>103</v>
      </c>
      <c r="T7" s="32"/>
      <c r="U7" s="32" t="s">
        <v>46</v>
      </c>
      <c r="V7" s="37" t="s">
        <v>100</v>
      </c>
      <c r="W7" s="39" t="s">
        <v>62</v>
      </c>
      <c r="X7" s="104" t="s">
        <v>63</v>
      </c>
      <c r="Y7" s="146"/>
      <c r="Z7" s="149"/>
      <c r="AA7" s="131"/>
    </row>
    <row r="8" spans="1:42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141"/>
      <c r="T8" s="33" t="s">
        <v>18</v>
      </c>
      <c r="U8" s="33" t="s">
        <v>95</v>
      </c>
      <c r="V8" s="33" t="s">
        <v>101</v>
      </c>
      <c r="W8" s="33" t="s">
        <v>64</v>
      </c>
      <c r="X8" s="105" t="s">
        <v>64</v>
      </c>
      <c r="Y8" s="147"/>
      <c r="Z8" s="150"/>
      <c r="AA8" s="131" t="s">
        <v>24</v>
      </c>
      <c r="AB8" t="s">
        <v>67</v>
      </c>
      <c r="AC8" t="s">
        <v>68</v>
      </c>
      <c r="AD8" t="s">
        <v>69</v>
      </c>
      <c r="AE8" t="s">
        <v>70</v>
      </c>
      <c r="AF8" t="s">
        <v>71</v>
      </c>
      <c r="AH8" t="s">
        <v>75</v>
      </c>
      <c r="AI8" t="s">
        <v>76</v>
      </c>
      <c r="AJ8" t="s">
        <v>78</v>
      </c>
      <c r="AK8" t="s">
        <v>77</v>
      </c>
      <c r="AM8" t="s">
        <v>55</v>
      </c>
      <c r="AN8" t="s">
        <v>88</v>
      </c>
      <c r="AO8" t="s">
        <v>89</v>
      </c>
      <c r="AP8" t="s">
        <v>90</v>
      </c>
    </row>
    <row r="9" spans="1:42" ht="12.75">
      <c r="A9" s="62">
        <v>1</v>
      </c>
      <c r="B9" s="63">
        <v>14.8</v>
      </c>
      <c r="C9" s="64">
        <v>11.8</v>
      </c>
      <c r="D9" s="64">
        <v>20.1</v>
      </c>
      <c r="E9" s="64">
        <v>6.3</v>
      </c>
      <c r="F9" s="65">
        <f aca="true" t="shared" si="0" ref="F9:F39">AVERAGE(D9:E9)</f>
        <v>13.200000000000001</v>
      </c>
      <c r="G9" s="66">
        <f>100*(AJ9/AH9)</f>
        <v>67.97420534323943</v>
      </c>
      <c r="H9" s="66">
        <f aca="true" t="shared" si="1" ref="H9:H39">AK9</f>
        <v>8.951491855737128</v>
      </c>
      <c r="I9" s="67">
        <v>2.1</v>
      </c>
      <c r="J9" s="65"/>
      <c r="K9" s="67"/>
      <c r="L9" s="64">
        <v>15</v>
      </c>
      <c r="M9" s="64"/>
      <c r="N9" s="64">
        <v>14.8</v>
      </c>
      <c r="O9" s="65">
        <v>14.4</v>
      </c>
      <c r="P9" s="68" t="s">
        <v>104</v>
      </c>
      <c r="Q9" s="69">
        <v>24</v>
      </c>
      <c r="R9" s="66">
        <v>8.7</v>
      </c>
      <c r="S9" s="66">
        <v>106</v>
      </c>
      <c r="T9" s="66">
        <v>0</v>
      </c>
      <c r="U9" s="66"/>
      <c r="V9" s="70">
        <v>0</v>
      </c>
      <c r="W9" s="63">
        <v>1017.2</v>
      </c>
      <c r="X9" s="120">
        <f aca="true" t="shared" si="2" ref="X9:X39">W9+AU17</f>
        <v>1027.4988316925067</v>
      </c>
      <c r="Y9" s="129">
        <v>0</v>
      </c>
      <c r="Z9" s="132">
        <v>0</v>
      </c>
      <c r="AA9" s="125">
        <v>0</v>
      </c>
      <c r="AB9">
        <f>IF((MAX($D$9:$D$39)=$D9),A9,0)</f>
        <v>0</v>
      </c>
      <c r="AC9">
        <f>IF((MIN($E$9:$E$39)=$E9),A9,0)</f>
        <v>0</v>
      </c>
      <c r="AD9">
        <f>IF((MIN($I$9:$I$39)=$I9),A9,0)</f>
        <v>0</v>
      </c>
      <c r="AE9">
        <f aca="true" t="shared" si="3" ref="AE9:AE34">IF((MAX($T$9:$T$39)=$T9),A9,0)</f>
        <v>0</v>
      </c>
      <c r="AF9">
        <f aca="true" t="shared" si="4" ref="AF9:AF39">IF((MAX($R$9:$R$39)=$R9),A9,0)</f>
        <v>0</v>
      </c>
      <c r="AH9">
        <f>6.107*EXP(17.38*(B9/(239+B9)))</f>
        <v>16.8260215853932</v>
      </c>
      <c r="AI9">
        <f aca="true" t="shared" si="5" ref="AI9:AI39">IF(W9&gt;=0,6.107*EXP(17.38*(C9/(239+C9))),6.107*EXP(22.44*(C9/(272.4+C9))))</f>
        <v>13.834354463552966</v>
      </c>
      <c r="AJ9">
        <f aca="true" t="shared" si="6" ref="AJ9:AJ39">IF(C9&gt;=0,AI9-(0.000799*1000*(B9-C9)),AI9-(0.00072*1000*(B9-C9)))</f>
        <v>11.437354463552966</v>
      </c>
      <c r="AK9">
        <f>239*LN(AJ9/6.107)/(17.38-LN(AJ9/6.107))</f>
        <v>8.951491855737128</v>
      </c>
      <c r="AM9">
        <f>COUNTIF(V9:V39,"&lt;1")</f>
        <v>6</v>
      </c>
      <c r="AN9">
        <f>COUNTIF(E9:E39,"&lt;0")</f>
        <v>0</v>
      </c>
      <c r="AO9">
        <f>COUNTIF(I9:I39,"&lt;0")</f>
        <v>0</v>
      </c>
      <c r="AP9">
        <f>COUNTIF(Q9:Q39,"&gt;=39")</f>
        <v>0</v>
      </c>
    </row>
    <row r="10" spans="1:37" ht="12.75">
      <c r="A10" s="71">
        <v>2</v>
      </c>
      <c r="B10" s="72">
        <v>17.4</v>
      </c>
      <c r="C10" s="73">
        <v>14.1</v>
      </c>
      <c r="D10" s="73">
        <v>23.5</v>
      </c>
      <c r="E10" s="73">
        <v>4.9</v>
      </c>
      <c r="F10" s="74">
        <f t="shared" si="0"/>
        <v>14.2</v>
      </c>
      <c r="G10" s="66">
        <f aca="true" t="shared" si="7" ref="G10:G39">100*(AJ10/AH10)</f>
        <v>67.68492821828639</v>
      </c>
      <c r="H10" s="75">
        <f t="shared" si="1"/>
        <v>11.36808417498321</v>
      </c>
      <c r="I10" s="76">
        <v>1.5</v>
      </c>
      <c r="J10" s="74"/>
      <c r="K10" s="76"/>
      <c r="L10" s="73">
        <v>16</v>
      </c>
      <c r="M10" s="73"/>
      <c r="N10" s="73">
        <v>14.8</v>
      </c>
      <c r="O10" s="74">
        <v>14.3</v>
      </c>
      <c r="P10" s="77" t="s">
        <v>107</v>
      </c>
      <c r="Q10" s="78">
        <v>14</v>
      </c>
      <c r="R10" s="75">
        <v>8.3</v>
      </c>
      <c r="S10" s="75">
        <v>105</v>
      </c>
      <c r="T10" s="75">
        <v>0</v>
      </c>
      <c r="U10" s="75"/>
      <c r="V10" s="79">
        <v>0</v>
      </c>
      <c r="W10" s="72">
        <v>1011.1</v>
      </c>
      <c r="X10" s="120">
        <f t="shared" si="2"/>
        <v>1021.2449280848933</v>
      </c>
      <c r="Y10" s="126">
        <v>0</v>
      </c>
      <c r="Z10" s="133">
        <v>0</v>
      </c>
      <c r="AA10" s="126">
        <v>0</v>
      </c>
      <c r="AB10">
        <f aca="true" t="shared" si="8" ref="AB10:AB39">IF((MAX($D$9:$D$39)=$D10),A10,0)</f>
        <v>0</v>
      </c>
      <c r="AC10">
        <f aca="true" t="shared" si="9" ref="AC10:AC39">IF((MIN($E$9:$E$39)=$E10),A10,0)</f>
        <v>2</v>
      </c>
      <c r="AD10">
        <f aca="true" t="shared" si="10" ref="AD10:AD39">IF((MIN($I$9:$I$39)=$I10),A10,0)</f>
        <v>2</v>
      </c>
      <c r="AE10">
        <f t="shared" si="3"/>
        <v>0</v>
      </c>
      <c r="AF10">
        <f t="shared" si="4"/>
        <v>0</v>
      </c>
      <c r="AH10">
        <f aca="true" t="shared" si="11" ref="AH10:AH39">6.107*EXP(17.38*(B10/(239+B10)))</f>
        <v>19.863614328178834</v>
      </c>
      <c r="AI10">
        <f t="shared" si="5"/>
        <v>16.081373099585093</v>
      </c>
      <c r="AJ10">
        <f t="shared" si="6"/>
        <v>13.444673099585094</v>
      </c>
      <c r="AK10">
        <f aca="true" t="shared" si="12" ref="AK10:AK39">239*LN(AJ10/6.107)/(17.38-LN(AJ10/6.107))</f>
        <v>11.36808417498321</v>
      </c>
    </row>
    <row r="11" spans="1:37" ht="12.75">
      <c r="A11" s="62">
        <v>3</v>
      </c>
      <c r="B11" s="63">
        <v>20.2</v>
      </c>
      <c r="C11" s="64">
        <v>15.7</v>
      </c>
      <c r="D11" s="64">
        <v>25.4</v>
      </c>
      <c r="E11" s="64">
        <v>11.1</v>
      </c>
      <c r="F11" s="65">
        <f t="shared" si="0"/>
        <v>18.25</v>
      </c>
      <c r="G11" s="66">
        <f t="shared" si="7"/>
        <v>60.146807321096375</v>
      </c>
      <c r="H11" s="66">
        <f t="shared" si="1"/>
        <v>12.230168698163622</v>
      </c>
      <c r="I11" s="67">
        <v>7.9</v>
      </c>
      <c r="J11" s="65"/>
      <c r="K11" s="67"/>
      <c r="L11" s="64">
        <v>19.5</v>
      </c>
      <c r="M11" s="64"/>
      <c r="N11" s="64">
        <v>15</v>
      </c>
      <c r="O11" s="65">
        <v>14.3</v>
      </c>
      <c r="P11" s="68" t="s">
        <v>108</v>
      </c>
      <c r="Q11" s="69">
        <v>14</v>
      </c>
      <c r="R11" s="66">
        <v>8</v>
      </c>
      <c r="S11" s="66">
        <v>92.7</v>
      </c>
      <c r="T11" s="66">
        <v>0</v>
      </c>
      <c r="U11" s="66"/>
      <c r="V11" s="70">
        <v>0</v>
      </c>
      <c r="W11" s="63">
        <v>1008.2</v>
      </c>
      <c r="X11" s="120">
        <f t="shared" si="2"/>
        <v>1018.2187163941996</v>
      </c>
      <c r="Y11" s="126">
        <v>0</v>
      </c>
      <c r="Z11" s="133">
        <v>0</v>
      </c>
      <c r="AA11" s="126">
        <v>0</v>
      </c>
      <c r="AB11">
        <f t="shared" si="8"/>
        <v>0</v>
      </c>
      <c r="AC11">
        <f t="shared" si="9"/>
        <v>0</v>
      </c>
      <c r="AD11">
        <f t="shared" si="10"/>
        <v>0</v>
      </c>
      <c r="AE11">
        <f t="shared" si="3"/>
        <v>0</v>
      </c>
      <c r="AF11">
        <f t="shared" si="4"/>
        <v>0</v>
      </c>
      <c r="AH11">
        <f t="shared" si="11"/>
        <v>23.662594987352087</v>
      </c>
      <c r="AI11">
        <f t="shared" si="5"/>
        <v>17.82779541421407</v>
      </c>
      <c r="AJ11">
        <f t="shared" si="6"/>
        <v>14.232295414214068</v>
      </c>
      <c r="AK11">
        <f t="shared" si="12"/>
        <v>12.230168698163622</v>
      </c>
    </row>
    <row r="12" spans="1:37" ht="12.75">
      <c r="A12" s="71">
        <v>4</v>
      </c>
      <c r="B12" s="72">
        <v>20.4</v>
      </c>
      <c r="C12" s="73">
        <v>16.1</v>
      </c>
      <c r="D12" s="73">
        <v>25.7</v>
      </c>
      <c r="E12" s="73">
        <v>15.3</v>
      </c>
      <c r="F12" s="74">
        <f t="shared" si="0"/>
        <v>20.5</v>
      </c>
      <c r="G12" s="66">
        <f t="shared" si="7"/>
        <v>62.00278395524489</v>
      </c>
      <c r="H12" s="75">
        <f t="shared" si="1"/>
        <v>12.881382434418</v>
      </c>
      <c r="I12" s="76">
        <v>14.1</v>
      </c>
      <c r="J12" s="74"/>
      <c r="K12" s="76"/>
      <c r="L12" s="73">
        <v>20</v>
      </c>
      <c r="M12" s="73"/>
      <c r="N12" s="73">
        <v>15.4</v>
      </c>
      <c r="O12" s="74">
        <v>14.4</v>
      </c>
      <c r="P12" s="77" t="s">
        <v>111</v>
      </c>
      <c r="Q12" s="78">
        <v>14</v>
      </c>
      <c r="R12" s="75">
        <v>8</v>
      </c>
      <c r="S12" s="75">
        <v>98.1</v>
      </c>
      <c r="T12" s="75">
        <v>0</v>
      </c>
      <c r="U12" s="75"/>
      <c r="V12" s="79">
        <v>7</v>
      </c>
      <c r="W12" s="72">
        <v>1007.5</v>
      </c>
      <c r="X12" s="120">
        <f t="shared" si="2"/>
        <v>1017.5048996593999</v>
      </c>
      <c r="Y12" s="126">
        <v>0</v>
      </c>
      <c r="Z12" s="133">
        <v>0</v>
      </c>
      <c r="AA12" s="126">
        <v>0</v>
      </c>
      <c r="AB12">
        <f t="shared" si="8"/>
        <v>0</v>
      </c>
      <c r="AC12">
        <f t="shared" si="9"/>
        <v>0</v>
      </c>
      <c r="AD12">
        <f t="shared" si="10"/>
        <v>0</v>
      </c>
      <c r="AE12">
        <f t="shared" si="3"/>
        <v>0</v>
      </c>
      <c r="AF12">
        <f t="shared" si="4"/>
        <v>0</v>
      </c>
      <c r="AH12">
        <f t="shared" si="11"/>
        <v>23.956780222331826</v>
      </c>
      <c r="AI12">
        <f t="shared" si="5"/>
        <v>18.289570683885234</v>
      </c>
      <c r="AJ12">
        <f t="shared" si="6"/>
        <v>14.853870683885237</v>
      </c>
      <c r="AK12">
        <f t="shared" si="12"/>
        <v>12.881382434418</v>
      </c>
    </row>
    <row r="13" spans="1:37" ht="12.75">
      <c r="A13" s="62">
        <v>5</v>
      </c>
      <c r="B13" s="63">
        <v>20.2</v>
      </c>
      <c r="C13" s="64">
        <v>14.8</v>
      </c>
      <c r="D13" s="64">
        <v>24.2</v>
      </c>
      <c r="E13" s="64">
        <v>12.9</v>
      </c>
      <c r="F13" s="65">
        <f t="shared" si="0"/>
        <v>18.55</v>
      </c>
      <c r="G13" s="66">
        <f t="shared" si="7"/>
        <v>52.87425826322384</v>
      </c>
      <c r="H13" s="66">
        <f t="shared" si="1"/>
        <v>10.287128840005236</v>
      </c>
      <c r="I13" s="67">
        <v>9.4</v>
      </c>
      <c r="J13" s="65"/>
      <c r="K13" s="67"/>
      <c r="L13" s="64">
        <v>19</v>
      </c>
      <c r="M13" s="64"/>
      <c r="N13" s="64">
        <v>15.7</v>
      </c>
      <c r="O13" s="65">
        <v>14.6</v>
      </c>
      <c r="P13" s="68" t="s">
        <v>113</v>
      </c>
      <c r="Q13" s="69">
        <v>25</v>
      </c>
      <c r="R13" s="66">
        <v>4.5</v>
      </c>
      <c r="S13" s="66">
        <v>95</v>
      </c>
      <c r="T13" s="66">
        <v>1.7</v>
      </c>
      <c r="U13" s="66"/>
      <c r="V13" s="70">
        <v>6</v>
      </c>
      <c r="W13" s="63">
        <v>1003.1</v>
      </c>
      <c r="X13" s="120">
        <f t="shared" si="2"/>
        <v>1013.0680365155938</v>
      </c>
      <c r="Y13" s="126">
        <v>0</v>
      </c>
      <c r="Z13" s="133">
        <v>0</v>
      </c>
      <c r="AA13" s="126">
        <v>0</v>
      </c>
      <c r="AB13">
        <f t="shared" si="8"/>
        <v>0</v>
      </c>
      <c r="AC13">
        <f t="shared" si="9"/>
        <v>0</v>
      </c>
      <c r="AD13">
        <f t="shared" si="10"/>
        <v>0</v>
      </c>
      <c r="AE13">
        <f t="shared" si="3"/>
        <v>0</v>
      </c>
      <c r="AF13">
        <f t="shared" si="4"/>
        <v>0</v>
      </c>
      <c r="AH13">
        <f t="shared" si="11"/>
        <v>23.662594987352087</v>
      </c>
      <c r="AI13">
        <f t="shared" si="5"/>
        <v>16.8260215853932</v>
      </c>
      <c r="AJ13">
        <f t="shared" si="6"/>
        <v>12.511421585393201</v>
      </c>
      <c r="AK13">
        <f t="shared" si="12"/>
        <v>10.287128840005236</v>
      </c>
    </row>
    <row r="14" spans="1:37" ht="12.75">
      <c r="A14" s="71">
        <v>6</v>
      </c>
      <c r="B14" s="72">
        <v>14.4</v>
      </c>
      <c r="C14" s="73">
        <v>13</v>
      </c>
      <c r="D14" s="73">
        <v>19.3</v>
      </c>
      <c r="E14" s="73">
        <v>11.5</v>
      </c>
      <c r="F14" s="74">
        <f t="shared" si="0"/>
        <v>15.4</v>
      </c>
      <c r="G14" s="66">
        <f t="shared" si="7"/>
        <v>84.47348356233564</v>
      </c>
      <c r="H14" s="75">
        <f t="shared" si="1"/>
        <v>11.818234472185754</v>
      </c>
      <c r="I14" s="76">
        <v>7.8</v>
      </c>
      <c r="J14" s="74"/>
      <c r="K14" s="76"/>
      <c r="L14" s="73">
        <v>15</v>
      </c>
      <c r="M14" s="73"/>
      <c r="N14" s="73">
        <v>15.7</v>
      </c>
      <c r="O14" s="74">
        <v>14.7</v>
      </c>
      <c r="P14" s="77" t="s">
        <v>104</v>
      </c>
      <c r="Q14" s="78">
        <v>30</v>
      </c>
      <c r="R14" s="75">
        <v>5</v>
      </c>
      <c r="S14" s="75">
        <v>99.6</v>
      </c>
      <c r="T14" s="75">
        <v>8.3</v>
      </c>
      <c r="U14" s="75"/>
      <c r="V14" s="79">
        <v>8</v>
      </c>
      <c r="W14" s="72">
        <v>993.1</v>
      </c>
      <c r="X14" s="120">
        <f t="shared" si="2"/>
        <v>1003.1688963397472</v>
      </c>
      <c r="Y14" s="126">
        <v>0</v>
      </c>
      <c r="Z14" s="133">
        <v>0</v>
      </c>
      <c r="AA14" s="126">
        <v>0</v>
      </c>
      <c r="AB14">
        <f t="shared" si="8"/>
        <v>0</v>
      </c>
      <c r="AC14">
        <f t="shared" si="9"/>
        <v>0</v>
      </c>
      <c r="AD14">
        <f t="shared" si="10"/>
        <v>0</v>
      </c>
      <c r="AE14">
        <f t="shared" si="3"/>
        <v>6</v>
      </c>
      <c r="AF14">
        <f t="shared" si="4"/>
        <v>0</v>
      </c>
      <c r="AH14">
        <f t="shared" si="11"/>
        <v>16.39688756623579</v>
      </c>
      <c r="AI14">
        <f t="shared" si="5"/>
        <v>14.96962212299885</v>
      </c>
      <c r="AJ14">
        <f t="shared" si="6"/>
        <v>13.851022122998849</v>
      </c>
      <c r="AK14">
        <f t="shared" si="12"/>
        <v>11.818234472185754</v>
      </c>
    </row>
    <row r="15" spans="1:37" ht="12.75">
      <c r="A15" s="62">
        <v>7</v>
      </c>
      <c r="B15" s="63">
        <v>15</v>
      </c>
      <c r="C15" s="64">
        <v>13</v>
      </c>
      <c r="D15" s="64">
        <v>19.7</v>
      </c>
      <c r="E15" s="64">
        <v>11.6</v>
      </c>
      <c r="F15" s="65">
        <f t="shared" si="0"/>
        <v>15.649999999999999</v>
      </c>
      <c r="G15" s="66">
        <f t="shared" si="7"/>
        <v>78.45233856237572</v>
      </c>
      <c r="H15" s="66">
        <f t="shared" si="1"/>
        <v>11.28589284979939</v>
      </c>
      <c r="I15" s="67">
        <v>10.8</v>
      </c>
      <c r="J15" s="65"/>
      <c r="K15" s="67"/>
      <c r="L15" s="64">
        <v>14.5</v>
      </c>
      <c r="M15" s="64"/>
      <c r="N15" s="64">
        <v>15.5</v>
      </c>
      <c r="O15" s="65">
        <v>14.8</v>
      </c>
      <c r="P15" s="68" t="s">
        <v>116</v>
      </c>
      <c r="Q15" s="69">
        <v>30</v>
      </c>
      <c r="R15" s="66">
        <v>5</v>
      </c>
      <c r="S15" s="66">
        <v>102</v>
      </c>
      <c r="T15" s="66">
        <v>0.9</v>
      </c>
      <c r="U15" s="66"/>
      <c r="V15" s="70">
        <v>4</v>
      </c>
      <c r="W15" s="63">
        <v>990.1</v>
      </c>
      <c r="X15" s="120">
        <f t="shared" si="2"/>
        <v>1000.1174538109669</v>
      </c>
      <c r="Y15" s="126">
        <v>0</v>
      </c>
      <c r="Z15" s="133">
        <v>0</v>
      </c>
      <c r="AA15" s="126">
        <v>0</v>
      </c>
      <c r="AB15">
        <f t="shared" si="8"/>
        <v>0</v>
      </c>
      <c r="AC15">
        <f t="shared" si="9"/>
        <v>0</v>
      </c>
      <c r="AD15">
        <f t="shared" si="10"/>
        <v>0</v>
      </c>
      <c r="AE15">
        <f t="shared" si="3"/>
        <v>0</v>
      </c>
      <c r="AF15">
        <f t="shared" si="4"/>
        <v>0</v>
      </c>
      <c r="AH15">
        <f t="shared" si="11"/>
        <v>17.04426199146042</v>
      </c>
      <c r="AI15">
        <f t="shared" si="5"/>
        <v>14.96962212299885</v>
      </c>
      <c r="AJ15">
        <f t="shared" si="6"/>
        <v>13.371622122998849</v>
      </c>
      <c r="AK15">
        <f t="shared" si="12"/>
        <v>11.28589284979939</v>
      </c>
    </row>
    <row r="16" spans="1:37" ht="12.75">
      <c r="A16" s="71">
        <v>8</v>
      </c>
      <c r="B16" s="72">
        <v>13.1</v>
      </c>
      <c r="C16" s="73">
        <v>12.5</v>
      </c>
      <c r="D16" s="73">
        <v>19.4</v>
      </c>
      <c r="E16" s="73">
        <v>9.8</v>
      </c>
      <c r="F16" s="74">
        <f t="shared" si="0"/>
        <v>14.6</v>
      </c>
      <c r="G16" s="66">
        <f t="shared" si="7"/>
        <v>92.9637767251392</v>
      </c>
      <c r="H16" s="75">
        <f t="shared" si="1"/>
        <v>11.988612263395984</v>
      </c>
      <c r="I16" s="76">
        <v>7.1</v>
      </c>
      <c r="J16" s="74"/>
      <c r="K16" s="76"/>
      <c r="L16" s="73">
        <v>14</v>
      </c>
      <c r="M16" s="73"/>
      <c r="N16" s="73">
        <v>15.3</v>
      </c>
      <c r="O16" s="74">
        <v>14.8</v>
      </c>
      <c r="P16" s="77" t="s">
        <v>116</v>
      </c>
      <c r="Q16" s="78">
        <v>29</v>
      </c>
      <c r="R16" s="75">
        <v>4.6</v>
      </c>
      <c r="S16" s="75">
        <v>104</v>
      </c>
      <c r="T16" s="75">
        <v>5.3</v>
      </c>
      <c r="U16" s="75"/>
      <c r="V16" s="79">
        <v>8</v>
      </c>
      <c r="W16" s="72">
        <v>991.1</v>
      </c>
      <c r="X16" s="120">
        <f t="shared" si="2"/>
        <v>1001.1945253843235</v>
      </c>
      <c r="Y16" s="126">
        <v>0</v>
      </c>
      <c r="Z16" s="133">
        <v>0</v>
      </c>
      <c r="AA16" s="126">
        <v>0</v>
      </c>
      <c r="AB16">
        <f t="shared" si="8"/>
        <v>0</v>
      </c>
      <c r="AC16">
        <f t="shared" si="9"/>
        <v>0</v>
      </c>
      <c r="AD16">
        <f t="shared" si="10"/>
        <v>0</v>
      </c>
      <c r="AE16">
        <f t="shared" si="3"/>
        <v>0</v>
      </c>
      <c r="AF16">
        <f t="shared" si="4"/>
        <v>0</v>
      </c>
      <c r="AH16">
        <f t="shared" si="11"/>
        <v>15.067820814875786</v>
      </c>
      <c r="AI16">
        <f t="shared" si="5"/>
        <v>14.487015299685174</v>
      </c>
      <c r="AJ16">
        <f t="shared" si="6"/>
        <v>14.007615299685174</v>
      </c>
      <c r="AK16">
        <f t="shared" si="12"/>
        <v>11.988612263395984</v>
      </c>
    </row>
    <row r="17" spans="1:47" ht="12.75">
      <c r="A17" s="62">
        <v>9</v>
      </c>
      <c r="B17" s="63">
        <v>17</v>
      </c>
      <c r="C17" s="64">
        <v>14.5</v>
      </c>
      <c r="D17" s="64">
        <v>22</v>
      </c>
      <c r="E17" s="64">
        <v>10</v>
      </c>
      <c r="F17" s="65">
        <f t="shared" si="0"/>
        <v>16</v>
      </c>
      <c r="G17" s="66">
        <f t="shared" si="7"/>
        <v>74.89893896722741</v>
      </c>
      <c r="H17" s="66">
        <f t="shared" si="1"/>
        <v>12.51969169090216</v>
      </c>
      <c r="I17" s="67">
        <v>8.5</v>
      </c>
      <c r="J17" s="65"/>
      <c r="K17" s="67"/>
      <c r="L17" s="64">
        <v>16.5</v>
      </c>
      <c r="M17" s="64"/>
      <c r="N17" s="64">
        <v>15.1</v>
      </c>
      <c r="O17" s="65">
        <v>14.7</v>
      </c>
      <c r="P17" s="68" t="s">
        <v>119</v>
      </c>
      <c r="Q17" s="69">
        <v>22</v>
      </c>
      <c r="R17" s="66">
        <v>6.2</v>
      </c>
      <c r="S17" s="66">
        <v>104</v>
      </c>
      <c r="T17" s="66">
        <v>0.1</v>
      </c>
      <c r="U17" s="66"/>
      <c r="V17" s="70">
        <v>6</v>
      </c>
      <c r="W17" s="63">
        <v>998.9</v>
      </c>
      <c r="X17" s="120">
        <f t="shared" si="2"/>
        <v>1008.9364166984807</v>
      </c>
      <c r="Y17" s="126">
        <v>0</v>
      </c>
      <c r="Z17" s="133">
        <v>0</v>
      </c>
      <c r="AA17" s="126">
        <v>0</v>
      </c>
      <c r="AB17">
        <f t="shared" si="8"/>
        <v>0</v>
      </c>
      <c r="AC17">
        <f t="shared" si="9"/>
        <v>0</v>
      </c>
      <c r="AD17">
        <f t="shared" si="10"/>
        <v>0</v>
      </c>
      <c r="AE17">
        <f t="shared" si="3"/>
        <v>0</v>
      </c>
      <c r="AF17">
        <f t="shared" si="4"/>
        <v>0</v>
      </c>
      <c r="AH17">
        <f t="shared" si="11"/>
        <v>19.367110246872254</v>
      </c>
      <c r="AI17">
        <f t="shared" si="5"/>
        <v>16.503260083520495</v>
      </c>
      <c r="AJ17">
        <f t="shared" si="6"/>
        <v>14.505760083520494</v>
      </c>
      <c r="AK17">
        <f t="shared" si="12"/>
        <v>12.51969169090216</v>
      </c>
      <c r="AU17">
        <f aca="true" t="shared" si="13" ref="AU17:AU47">W9*(10^(85/(18429.1+(67.53*B9)+(0.003*31)))-1)</f>
        <v>10.298831692506626</v>
      </c>
    </row>
    <row r="18" spans="1:47" ht="12.75">
      <c r="A18" s="71">
        <v>10</v>
      </c>
      <c r="B18" s="72">
        <v>18</v>
      </c>
      <c r="C18" s="73">
        <v>15.3</v>
      </c>
      <c r="D18" s="73">
        <v>23.1</v>
      </c>
      <c r="E18" s="73">
        <v>7</v>
      </c>
      <c r="F18" s="74">
        <f t="shared" si="0"/>
        <v>15.05</v>
      </c>
      <c r="G18" s="66">
        <f t="shared" si="7"/>
        <v>73.77365383609842</v>
      </c>
      <c r="H18" s="75">
        <f t="shared" si="1"/>
        <v>13.252819629685547</v>
      </c>
      <c r="I18" s="76">
        <v>4.1</v>
      </c>
      <c r="J18" s="74"/>
      <c r="K18" s="76"/>
      <c r="L18" s="73">
        <v>17.5</v>
      </c>
      <c r="M18" s="73"/>
      <c r="N18" s="73">
        <v>15</v>
      </c>
      <c r="O18" s="74">
        <v>14.7</v>
      </c>
      <c r="P18" s="77" t="s">
        <v>120</v>
      </c>
      <c r="Q18" s="78">
        <v>16</v>
      </c>
      <c r="R18" s="75">
        <v>7.3</v>
      </c>
      <c r="S18" s="75">
        <v>105</v>
      </c>
      <c r="T18" s="75">
        <v>2.4</v>
      </c>
      <c r="U18" s="75"/>
      <c r="V18" s="79">
        <v>6</v>
      </c>
      <c r="W18" s="72">
        <v>1007.7</v>
      </c>
      <c r="X18" s="120">
        <f t="shared" si="2"/>
        <v>1017.789856006378</v>
      </c>
      <c r="Y18" s="126">
        <v>0</v>
      </c>
      <c r="Z18" s="133">
        <v>0</v>
      </c>
      <c r="AA18" s="126">
        <v>0</v>
      </c>
      <c r="AB18">
        <f t="shared" si="8"/>
        <v>0</v>
      </c>
      <c r="AC18">
        <f t="shared" si="9"/>
        <v>0</v>
      </c>
      <c r="AD18">
        <f t="shared" si="10"/>
        <v>0</v>
      </c>
      <c r="AE18">
        <f t="shared" si="3"/>
        <v>0</v>
      </c>
      <c r="AF18">
        <f t="shared" si="4"/>
        <v>0</v>
      </c>
      <c r="AH18">
        <f t="shared" si="11"/>
        <v>20.629290169999656</v>
      </c>
      <c r="AI18">
        <f t="shared" si="5"/>
        <v>17.376281118859826</v>
      </c>
      <c r="AJ18">
        <f t="shared" si="6"/>
        <v>15.218981118859826</v>
      </c>
      <c r="AK18">
        <f t="shared" si="12"/>
        <v>13.252819629685547</v>
      </c>
      <c r="AU18">
        <f t="shared" si="13"/>
        <v>10.144928084893282</v>
      </c>
    </row>
    <row r="19" spans="1:47" ht="12.75">
      <c r="A19" s="62">
        <v>11</v>
      </c>
      <c r="B19" s="63">
        <v>17.6</v>
      </c>
      <c r="C19" s="64">
        <v>15.4</v>
      </c>
      <c r="D19" s="64">
        <v>23.9</v>
      </c>
      <c r="E19" s="64">
        <v>8.1</v>
      </c>
      <c r="F19" s="65">
        <f t="shared" si="0"/>
        <v>16</v>
      </c>
      <c r="G19" s="66">
        <f t="shared" si="7"/>
        <v>78.19839732837622</v>
      </c>
      <c r="H19" s="66">
        <f t="shared" si="1"/>
        <v>13.760158720407226</v>
      </c>
      <c r="I19" s="67">
        <v>4.9</v>
      </c>
      <c r="J19" s="65"/>
      <c r="K19" s="67"/>
      <c r="L19" s="64">
        <v>17</v>
      </c>
      <c r="M19" s="64"/>
      <c r="N19" s="64">
        <v>15.2</v>
      </c>
      <c r="O19" s="65">
        <v>14.7</v>
      </c>
      <c r="P19" s="68" t="s">
        <v>122</v>
      </c>
      <c r="Q19" s="69">
        <v>17</v>
      </c>
      <c r="R19" s="66">
        <v>9.4</v>
      </c>
      <c r="S19" s="66">
        <v>105</v>
      </c>
      <c r="T19" s="66">
        <v>0</v>
      </c>
      <c r="U19" s="66"/>
      <c r="V19" s="70">
        <v>0</v>
      </c>
      <c r="W19" s="63">
        <v>1011</v>
      </c>
      <c r="X19" s="120">
        <f t="shared" si="2"/>
        <v>1021.136906156441</v>
      </c>
      <c r="Y19" s="126">
        <v>0</v>
      </c>
      <c r="Z19" s="133">
        <v>0</v>
      </c>
      <c r="AA19" s="126">
        <v>0</v>
      </c>
      <c r="AB19">
        <f t="shared" si="8"/>
        <v>0</v>
      </c>
      <c r="AC19">
        <f t="shared" si="9"/>
        <v>0</v>
      </c>
      <c r="AD19">
        <f t="shared" si="10"/>
        <v>0</v>
      </c>
      <c r="AE19">
        <f t="shared" si="3"/>
        <v>0</v>
      </c>
      <c r="AF19">
        <f t="shared" si="4"/>
        <v>0</v>
      </c>
      <c r="AH19">
        <f t="shared" si="11"/>
        <v>20.116024057681578</v>
      </c>
      <c r="AI19">
        <f t="shared" si="5"/>
        <v>17.48820841929759</v>
      </c>
      <c r="AJ19">
        <f t="shared" si="6"/>
        <v>15.730408419297587</v>
      </c>
      <c r="AK19">
        <f t="shared" si="12"/>
        <v>13.760158720407226</v>
      </c>
      <c r="AU19">
        <f t="shared" si="13"/>
        <v>10.018716394199645</v>
      </c>
    </row>
    <row r="20" spans="1:47" ht="12.75">
      <c r="A20" s="71">
        <v>12</v>
      </c>
      <c r="B20" s="72">
        <v>16.1</v>
      </c>
      <c r="C20" s="73">
        <v>14</v>
      </c>
      <c r="D20" s="73">
        <v>20.7</v>
      </c>
      <c r="E20" s="73">
        <v>12.4</v>
      </c>
      <c r="F20" s="74">
        <f t="shared" si="0"/>
        <v>16.55</v>
      </c>
      <c r="G20" s="66">
        <f t="shared" si="7"/>
        <v>78.18386353811584</v>
      </c>
      <c r="H20" s="75">
        <f t="shared" si="1"/>
        <v>12.301762434864646</v>
      </c>
      <c r="I20" s="76">
        <v>9.8</v>
      </c>
      <c r="J20" s="74"/>
      <c r="K20" s="76"/>
      <c r="L20" s="73">
        <v>16</v>
      </c>
      <c r="M20" s="73"/>
      <c r="N20" s="73">
        <v>15.4</v>
      </c>
      <c r="O20" s="74">
        <v>14.7</v>
      </c>
      <c r="P20" s="77" t="s">
        <v>123</v>
      </c>
      <c r="Q20" s="78">
        <v>20</v>
      </c>
      <c r="R20" s="75">
        <v>4.5</v>
      </c>
      <c r="S20" s="75">
        <v>100</v>
      </c>
      <c r="T20" s="75">
        <v>0</v>
      </c>
      <c r="U20" s="75"/>
      <c r="V20" s="79">
        <v>6</v>
      </c>
      <c r="W20" s="72">
        <v>1011.2</v>
      </c>
      <c r="X20" s="120">
        <f t="shared" si="2"/>
        <v>1021.3917992061512</v>
      </c>
      <c r="Y20" s="126">
        <v>0</v>
      </c>
      <c r="Z20" s="133">
        <v>0</v>
      </c>
      <c r="AA20" s="126">
        <v>0</v>
      </c>
      <c r="AB20">
        <f t="shared" si="8"/>
        <v>0</v>
      </c>
      <c r="AC20">
        <f t="shared" si="9"/>
        <v>0</v>
      </c>
      <c r="AD20">
        <f t="shared" si="10"/>
        <v>0</v>
      </c>
      <c r="AE20">
        <f t="shared" si="3"/>
        <v>0</v>
      </c>
      <c r="AF20">
        <f t="shared" si="4"/>
        <v>0</v>
      </c>
      <c r="AH20">
        <f t="shared" si="11"/>
        <v>18.289570683885234</v>
      </c>
      <c r="AI20">
        <f t="shared" si="5"/>
        <v>15.977392985196072</v>
      </c>
      <c r="AJ20">
        <f t="shared" si="6"/>
        <v>14.299492985196071</v>
      </c>
      <c r="AK20">
        <f t="shared" si="12"/>
        <v>12.301762434864646</v>
      </c>
      <c r="AU20">
        <f t="shared" si="13"/>
        <v>10.004899659399927</v>
      </c>
    </row>
    <row r="21" spans="1:47" ht="12.75">
      <c r="A21" s="62">
        <v>13</v>
      </c>
      <c r="B21" s="63">
        <v>15.4</v>
      </c>
      <c r="C21" s="64">
        <v>12.5</v>
      </c>
      <c r="D21" s="64">
        <v>19.1</v>
      </c>
      <c r="E21" s="64">
        <v>11.1</v>
      </c>
      <c r="F21" s="65">
        <f t="shared" si="0"/>
        <v>15.100000000000001</v>
      </c>
      <c r="G21" s="66">
        <f t="shared" si="7"/>
        <v>69.58926270718574</v>
      </c>
      <c r="H21" s="66">
        <f t="shared" si="1"/>
        <v>9.873777777776771</v>
      </c>
      <c r="I21" s="67">
        <v>8</v>
      </c>
      <c r="J21" s="65"/>
      <c r="K21" s="67"/>
      <c r="L21" s="64">
        <v>15</v>
      </c>
      <c r="M21" s="64"/>
      <c r="N21" s="64">
        <v>15.5</v>
      </c>
      <c r="O21" s="65">
        <v>14.8</v>
      </c>
      <c r="P21" s="68" t="s">
        <v>124</v>
      </c>
      <c r="Q21" s="69">
        <v>17</v>
      </c>
      <c r="R21" s="66">
        <v>6.1</v>
      </c>
      <c r="S21" s="66">
        <v>105</v>
      </c>
      <c r="T21" s="66">
        <v>0</v>
      </c>
      <c r="U21" s="66"/>
      <c r="V21" s="70">
        <v>7</v>
      </c>
      <c r="W21" s="63">
        <v>1011.2</v>
      </c>
      <c r="X21" s="120">
        <f t="shared" si="2"/>
        <v>1021.4166694283917</v>
      </c>
      <c r="Y21" s="126">
        <v>0</v>
      </c>
      <c r="Z21" s="133">
        <v>0</v>
      </c>
      <c r="AA21" s="126">
        <v>0</v>
      </c>
      <c r="AB21">
        <f t="shared" si="8"/>
        <v>0</v>
      </c>
      <c r="AC21">
        <f t="shared" si="9"/>
        <v>0</v>
      </c>
      <c r="AD21">
        <f t="shared" si="10"/>
        <v>0</v>
      </c>
      <c r="AE21">
        <f t="shared" si="3"/>
        <v>0</v>
      </c>
      <c r="AF21">
        <f t="shared" si="4"/>
        <v>0</v>
      </c>
      <c r="AH21">
        <f t="shared" si="11"/>
        <v>17.48820841929759</v>
      </c>
      <c r="AI21">
        <f t="shared" si="5"/>
        <v>14.487015299685174</v>
      </c>
      <c r="AJ21">
        <f t="shared" si="6"/>
        <v>12.169915299685174</v>
      </c>
      <c r="AK21">
        <f t="shared" si="12"/>
        <v>9.873777777776771</v>
      </c>
      <c r="AU21">
        <f t="shared" si="13"/>
        <v>9.968036515593795</v>
      </c>
    </row>
    <row r="22" spans="1:47" ht="12.75">
      <c r="A22" s="71">
        <v>14</v>
      </c>
      <c r="B22" s="72">
        <v>15.7</v>
      </c>
      <c r="C22" s="73">
        <v>12.4</v>
      </c>
      <c r="D22" s="73">
        <v>23.9</v>
      </c>
      <c r="E22" s="73">
        <v>5.6</v>
      </c>
      <c r="F22" s="74">
        <f t="shared" si="0"/>
        <v>14.75</v>
      </c>
      <c r="G22" s="66">
        <f t="shared" si="7"/>
        <v>65.93889979625503</v>
      </c>
      <c r="H22" s="75">
        <f t="shared" si="1"/>
        <v>9.358180420268068</v>
      </c>
      <c r="I22" s="76">
        <v>1.9</v>
      </c>
      <c r="J22" s="74"/>
      <c r="K22" s="76"/>
      <c r="L22" s="73">
        <v>16</v>
      </c>
      <c r="M22" s="73"/>
      <c r="N22" s="73">
        <v>15.2</v>
      </c>
      <c r="O22" s="74">
        <v>14.9</v>
      </c>
      <c r="P22" s="77" t="s">
        <v>128</v>
      </c>
      <c r="Q22" s="78">
        <v>24</v>
      </c>
      <c r="R22" s="75">
        <v>9.4</v>
      </c>
      <c r="S22" s="75">
        <v>95.2</v>
      </c>
      <c r="T22" s="75">
        <v>0</v>
      </c>
      <c r="U22" s="75"/>
      <c r="V22" s="79">
        <v>0</v>
      </c>
      <c r="W22" s="72">
        <v>1010.1</v>
      </c>
      <c r="X22" s="120">
        <f t="shared" si="2"/>
        <v>1020.2948936645049</v>
      </c>
      <c r="Y22" s="126">
        <v>0</v>
      </c>
      <c r="Z22" s="133">
        <v>0</v>
      </c>
      <c r="AA22" s="126">
        <v>0</v>
      </c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3"/>
        <v>0</v>
      </c>
      <c r="AF22">
        <f t="shared" si="4"/>
        <v>0</v>
      </c>
      <c r="AH22">
        <f t="shared" si="11"/>
        <v>17.82779541421407</v>
      </c>
      <c r="AI22">
        <f t="shared" si="5"/>
        <v>14.392152154059962</v>
      </c>
      <c r="AJ22">
        <f t="shared" si="6"/>
        <v>11.755452154059963</v>
      </c>
      <c r="AK22">
        <f t="shared" si="12"/>
        <v>9.358180420268068</v>
      </c>
      <c r="AU22">
        <f t="shared" si="13"/>
        <v>10.068896339747196</v>
      </c>
    </row>
    <row r="23" spans="1:47" ht="12.75">
      <c r="A23" s="62">
        <v>15</v>
      </c>
      <c r="B23" s="63">
        <v>18.2</v>
      </c>
      <c r="C23" s="64">
        <v>14.3</v>
      </c>
      <c r="D23" s="64">
        <v>23.7</v>
      </c>
      <c r="E23" s="64">
        <v>9.5</v>
      </c>
      <c r="F23" s="65">
        <f t="shared" si="0"/>
        <v>16.6</v>
      </c>
      <c r="G23" s="66">
        <f t="shared" si="7"/>
        <v>63.06793479004427</v>
      </c>
      <c r="H23" s="66">
        <f t="shared" si="1"/>
        <v>11.062710553629788</v>
      </c>
      <c r="I23" s="67">
        <v>5</v>
      </c>
      <c r="J23" s="65"/>
      <c r="K23" s="67"/>
      <c r="L23" s="64">
        <v>18</v>
      </c>
      <c r="M23" s="64"/>
      <c r="N23" s="64">
        <v>15.3</v>
      </c>
      <c r="O23" s="65">
        <v>14.8</v>
      </c>
      <c r="P23" s="68" t="s">
        <v>129</v>
      </c>
      <c r="Q23" s="69">
        <v>22</v>
      </c>
      <c r="R23" s="66">
        <v>7.5</v>
      </c>
      <c r="S23" s="66">
        <v>98.4</v>
      </c>
      <c r="T23" s="66">
        <v>6.9</v>
      </c>
      <c r="U23" s="66"/>
      <c r="V23" s="70">
        <v>7</v>
      </c>
      <c r="W23" s="63">
        <v>1008.1</v>
      </c>
      <c r="X23" s="120">
        <f t="shared" si="2"/>
        <v>1018.1868916418398</v>
      </c>
      <c r="Y23" s="126">
        <v>0</v>
      </c>
      <c r="Z23" s="133">
        <v>0</v>
      </c>
      <c r="AA23" s="126">
        <v>0</v>
      </c>
      <c r="AB23">
        <f t="shared" si="8"/>
        <v>0</v>
      </c>
      <c r="AC23">
        <f t="shared" si="9"/>
        <v>0</v>
      </c>
      <c r="AD23">
        <f t="shared" si="10"/>
        <v>0</v>
      </c>
      <c r="AE23">
        <f t="shared" si="3"/>
        <v>0</v>
      </c>
      <c r="AF23">
        <f t="shared" si="4"/>
        <v>0</v>
      </c>
      <c r="AH23">
        <f t="shared" si="11"/>
        <v>20.890199660830618</v>
      </c>
      <c r="AI23">
        <f t="shared" si="5"/>
        <v>16.291117499602702</v>
      </c>
      <c r="AJ23">
        <f t="shared" si="6"/>
        <v>13.175017499602703</v>
      </c>
      <c r="AK23">
        <f t="shared" si="12"/>
        <v>11.062710553629788</v>
      </c>
      <c r="AU23">
        <f t="shared" si="13"/>
        <v>10.017453810966964</v>
      </c>
    </row>
    <row r="24" spans="1:47" ht="12.75">
      <c r="A24" s="71">
        <v>16</v>
      </c>
      <c r="B24" s="72">
        <v>14.5</v>
      </c>
      <c r="C24" s="73">
        <v>14.2</v>
      </c>
      <c r="D24" s="73">
        <v>19.4</v>
      </c>
      <c r="E24" s="73">
        <v>12.6</v>
      </c>
      <c r="F24" s="74">
        <f t="shared" si="0"/>
        <v>16</v>
      </c>
      <c r="G24" s="66">
        <f t="shared" si="7"/>
        <v>96.62482985425329</v>
      </c>
      <c r="H24" s="75">
        <f t="shared" si="1"/>
        <v>13.969934952624786</v>
      </c>
      <c r="I24" s="76">
        <v>12.1</v>
      </c>
      <c r="J24" s="74"/>
      <c r="K24" s="76"/>
      <c r="L24" s="73">
        <v>15</v>
      </c>
      <c r="M24" s="73"/>
      <c r="N24" s="73">
        <v>15.3</v>
      </c>
      <c r="O24" s="74">
        <v>14.8</v>
      </c>
      <c r="P24" s="77" t="s">
        <v>116</v>
      </c>
      <c r="Q24" s="78">
        <v>30</v>
      </c>
      <c r="R24" s="75">
        <v>4</v>
      </c>
      <c r="S24" s="75">
        <v>97.5</v>
      </c>
      <c r="T24" s="75">
        <v>4</v>
      </c>
      <c r="U24" s="75"/>
      <c r="V24" s="79">
        <v>8</v>
      </c>
      <c r="W24" s="72">
        <v>988.4</v>
      </c>
      <c r="X24" s="120">
        <f t="shared" si="2"/>
        <v>998.4177392965044</v>
      </c>
      <c r="Y24" s="126">
        <v>0</v>
      </c>
      <c r="Z24" s="133">
        <v>0</v>
      </c>
      <c r="AA24" s="126">
        <v>0</v>
      </c>
      <c r="AB24">
        <f t="shared" si="8"/>
        <v>0</v>
      </c>
      <c r="AC24">
        <f t="shared" si="9"/>
        <v>0</v>
      </c>
      <c r="AD24">
        <f t="shared" si="10"/>
        <v>0</v>
      </c>
      <c r="AE24">
        <f t="shared" si="3"/>
        <v>0</v>
      </c>
      <c r="AF24">
        <f t="shared" si="4"/>
        <v>0</v>
      </c>
      <c r="AH24">
        <f t="shared" si="11"/>
        <v>16.503260083520495</v>
      </c>
      <c r="AI24">
        <f t="shared" si="5"/>
        <v>16.185946976106578</v>
      </c>
      <c r="AJ24">
        <f t="shared" si="6"/>
        <v>15.946246976106577</v>
      </c>
      <c r="AK24">
        <f t="shared" si="12"/>
        <v>13.969934952624786</v>
      </c>
      <c r="AU24">
        <f t="shared" si="13"/>
        <v>10.094525384323399</v>
      </c>
    </row>
    <row r="25" spans="1:47" ht="12.75">
      <c r="A25" s="62">
        <v>17</v>
      </c>
      <c r="B25" s="63">
        <v>15</v>
      </c>
      <c r="C25" s="64">
        <v>13.6</v>
      </c>
      <c r="D25" s="64">
        <v>19.7</v>
      </c>
      <c r="E25" s="64">
        <v>12.1</v>
      </c>
      <c r="F25" s="65">
        <f t="shared" si="0"/>
        <v>15.899999999999999</v>
      </c>
      <c r="G25" s="66">
        <f t="shared" si="7"/>
        <v>84.77194761360978</v>
      </c>
      <c r="H25" s="66">
        <f t="shared" si="1"/>
        <v>12.459735082477007</v>
      </c>
      <c r="I25" s="67">
        <v>10.2</v>
      </c>
      <c r="J25" s="65"/>
      <c r="K25" s="67"/>
      <c r="L25" s="64">
        <v>15</v>
      </c>
      <c r="M25" s="64"/>
      <c r="N25" s="64">
        <v>15.3</v>
      </c>
      <c r="O25" s="65">
        <v>14.9</v>
      </c>
      <c r="P25" s="68" t="s">
        <v>104</v>
      </c>
      <c r="Q25" s="69">
        <v>32</v>
      </c>
      <c r="R25" s="66">
        <v>3.6</v>
      </c>
      <c r="S25" s="66">
        <v>107</v>
      </c>
      <c r="T25" s="66">
        <v>2.3</v>
      </c>
      <c r="U25" s="66"/>
      <c r="V25" s="70">
        <v>8</v>
      </c>
      <c r="W25" s="63">
        <v>981.2</v>
      </c>
      <c r="X25" s="120">
        <f t="shared" si="2"/>
        <v>991.127407008707</v>
      </c>
      <c r="Y25" s="126">
        <v>0</v>
      </c>
      <c r="Z25" s="133">
        <v>0</v>
      </c>
      <c r="AA25" s="126">
        <v>0</v>
      </c>
      <c r="AB25">
        <f t="shared" si="8"/>
        <v>0</v>
      </c>
      <c r="AC25">
        <f t="shared" si="9"/>
        <v>0</v>
      </c>
      <c r="AD25">
        <f t="shared" si="10"/>
        <v>0</v>
      </c>
      <c r="AE25">
        <f t="shared" si="3"/>
        <v>0</v>
      </c>
      <c r="AF25">
        <f t="shared" si="4"/>
        <v>0</v>
      </c>
      <c r="AH25">
        <f t="shared" si="11"/>
        <v>17.04426199146042</v>
      </c>
      <c r="AI25">
        <f t="shared" si="5"/>
        <v>15.567352846527232</v>
      </c>
      <c r="AJ25">
        <f t="shared" si="6"/>
        <v>14.448752846527231</v>
      </c>
      <c r="AK25">
        <f t="shared" si="12"/>
        <v>12.459735082477007</v>
      </c>
      <c r="AU25">
        <f t="shared" si="13"/>
        <v>10.036416698480712</v>
      </c>
    </row>
    <row r="26" spans="1:47" ht="12.75">
      <c r="A26" s="71">
        <v>18</v>
      </c>
      <c r="B26" s="72">
        <v>13.9</v>
      </c>
      <c r="C26" s="73">
        <v>13</v>
      </c>
      <c r="D26" s="73">
        <v>17.7</v>
      </c>
      <c r="E26" s="73">
        <v>12.9</v>
      </c>
      <c r="F26" s="74">
        <f t="shared" si="0"/>
        <v>15.3</v>
      </c>
      <c r="G26" s="66">
        <f t="shared" si="7"/>
        <v>89.77270220547469</v>
      </c>
      <c r="H26" s="75">
        <f t="shared" si="1"/>
        <v>12.24961714336252</v>
      </c>
      <c r="I26" s="76">
        <v>12.4</v>
      </c>
      <c r="J26" s="74"/>
      <c r="K26" s="76"/>
      <c r="L26" s="73">
        <v>14</v>
      </c>
      <c r="M26" s="73"/>
      <c r="N26" s="73">
        <v>15.2</v>
      </c>
      <c r="O26" s="74">
        <v>14.9</v>
      </c>
      <c r="P26" s="77" t="s">
        <v>134</v>
      </c>
      <c r="Q26" s="78">
        <v>30</v>
      </c>
      <c r="R26" s="75">
        <v>2.4</v>
      </c>
      <c r="S26" s="75">
        <v>107</v>
      </c>
      <c r="T26" s="75">
        <v>0.6</v>
      </c>
      <c r="U26" s="75"/>
      <c r="V26" s="79">
        <v>8</v>
      </c>
      <c r="W26" s="72">
        <v>983.6</v>
      </c>
      <c r="X26" s="120">
        <f t="shared" si="2"/>
        <v>993.5900509292596</v>
      </c>
      <c r="Y26" s="126">
        <v>0</v>
      </c>
      <c r="Z26" s="133">
        <v>0</v>
      </c>
      <c r="AA26" s="126">
        <v>0</v>
      </c>
      <c r="AB26">
        <f t="shared" si="8"/>
        <v>0</v>
      </c>
      <c r="AC26">
        <f t="shared" si="9"/>
        <v>0</v>
      </c>
      <c r="AD26">
        <f t="shared" si="10"/>
        <v>0</v>
      </c>
      <c r="AE26">
        <f t="shared" si="3"/>
        <v>0</v>
      </c>
      <c r="AF26">
        <f t="shared" si="4"/>
        <v>0</v>
      </c>
      <c r="AH26">
        <f t="shared" si="11"/>
        <v>15.87400375938533</v>
      </c>
      <c r="AI26">
        <f t="shared" si="5"/>
        <v>14.96962212299885</v>
      </c>
      <c r="AJ26">
        <f t="shared" si="6"/>
        <v>14.250522122998849</v>
      </c>
      <c r="AK26">
        <f t="shared" si="12"/>
        <v>12.24961714336252</v>
      </c>
      <c r="AU26">
        <f t="shared" si="13"/>
        <v>10.089856006378044</v>
      </c>
    </row>
    <row r="27" spans="1:47" ht="12.75">
      <c r="A27" s="62">
        <v>19</v>
      </c>
      <c r="B27" s="63">
        <v>15.1</v>
      </c>
      <c r="C27" s="64">
        <v>14.3</v>
      </c>
      <c r="D27" s="64">
        <v>19.1</v>
      </c>
      <c r="E27" s="64">
        <v>11.6</v>
      </c>
      <c r="F27" s="65">
        <f t="shared" si="0"/>
        <v>15.350000000000001</v>
      </c>
      <c r="G27" s="66">
        <f t="shared" si="7"/>
        <v>91.24189005015846</v>
      </c>
      <c r="H27" s="66">
        <f t="shared" si="1"/>
        <v>13.68324521894388</v>
      </c>
      <c r="I27" s="67">
        <v>9.9</v>
      </c>
      <c r="J27" s="65"/>
      <c r="K27" s="67"/>
      <c r="L27" s="64">
        <v>15</v>
      </c>
      <c r="M27" s="64"/>
      <c r="N27" s="64">
        <v>15</v>
      </c>
      <c r="O27" s="65">
        <v>14.9</v>
      </c>
      <c r="P27" s="68" t="s">
        <v>137</v>
      </c>
      <c r="Q27" s="69">
        <v>21</v>
      </c>
      <c r="R27" s="66">
        <v>4.1</v>
      </c>
      <c r="S27" s="66">
        <v>105</v>
      </c>
      <c r="T27" s="66">
        <v>0.4</v>
      </c>
      <c r="U27" s="66"/>
      <c r="V27" s="70">
        <v>8</v>
      </c>
      <c r="W27" s="63">
        <v>991.8</v>
      </c>
      <c r="X27" s="120">
        <f t="shared" si="2"/>
        <v>1001.8311519923617</v>
      </c>
      <c r="Y27" s="126">
        <v>0</v>
      </c>
      <c r="Z27" s="133">
        <v>0</v>
      </c>
      <c r="AA27" s="126">
        <v>0</v>
      </c>
      <c r="AB27">
        <f t="shared" si="8"/>
        <v>0</v>
      </c>
      <c r="AC27">
        <f t="shared" si="9"/>
        <v>0</v>
      </c>
      <c r="AD27">
        <f t="shared" si="10"/>
        <v>0</v>
      </c>
      <c r="AE27">
        <f t="shared" si="3"/>
        <v>0</v>
      </c>
      <c r="AF27">
        <f t="shared" si="4"/>
        <v>0</v>
      </c>
      <c r="AH27">
        <f t="shared" si="11"/>
        <v>17.154310910261028</v>
      </c>
      <c r="AI27">
        <f t="shared" si="5"/>
        <v>16.291117499602702</v>
      </c>
      <c r="AJ27">
        <f t="shared" si="6"/>
        <v>15.651917499602703</v>
      </c>
      <c r="AK27">
        <f t="shared" si="12"/>
        <v>13.68324521894388</v>
      </c>
      <c r="AU27">
        <f t="shared" si="13"/>
        <v>10.136906156440988</v>
      </c>
    </row>
    <row r="28" spans="1:47" ht="12.75">
      <c r="A28" s="71">
        <v>20</v>
      </c>
      <c r="B28" s="72">
        <v>14.8</v>
      </c>
      <c r="C28" s="73">
        <v>13.3</v>
      </c>
      <c r="D28" s="73">
        <v>18.1</v>
      </c>
      <c r="E28" s="73">
        <v>12</v>
      </c>
      <c r="F28" s="74">
        <f t="shared" si="0"/>
        <v>15.05</v>
      </c>
      <c r="G28" s="66">
        <f t="shared" si="7"/>
        <v>83.60513201796526</v>
      </c>
      <c r="H28" s="75">
        <f t="shared" si="1"/>
        <v>12.053237202551069</v>
      </c>
      <c r="I28" s="76">
        <v>10.7</v>
      </c>
      <c r="J28" s="74"/>
      <c r="K28" s="76"/>
      <c r="L28" s="73">
        <v>15</v>
      </c>
      <c r="M28" s="73"/>
      <c r="N28" s="73">
        <v>15.1</v>
      </c>
      <c r="O28" s="74">
        <v>14.8</v>
      </c>
      <c r="P28" s="77" t="s">
        <v>137</v>
      </c>
      <c r="Q28" s="78">
        <v>15</v>
      </c>
      <c r="R28" s="75">
        <v>0.2</v>
      </c>
      <c r="S28" s="75">
        <v>70</v>
      </c>
      <c r="T28" s="75">
        <v>0.6</v>
      </c>
      <c r="U28" s="75"/>
      <c r="V28" s="79">
        <v>8</v>
      </c>
      <c r="W28" s="72">
        <v>998.9</v>
      </c>
      <c r="X28" s="120">
        <f t="shared" si="2"/>
        <v>1009.0135499190374</v>
      </c>
      <c r="Y28" s="126">
        <v>0</v>
      </c>
      <c r="Z28" s="133">
        <v>0</v>
      </c>
      <c r="AA28" s="126">
        <v>0</v>
      </c>
      <c r="AB28">
        <f t="shared" si="8"/>
        <v>0</v>
      </c>
      <c r="AC28">
        <f t="shared" si="9"/>
        <v>0</v>
      </c>
      <c r="AD28">
        <f t="shared" si="10"/>
        <v>0</v>
      </c>
      <c r="AE28">
        <f t="shared" si="3"/>
        <v>0</v>
      </c>
      <c r="AF28">
        <f t="shared" si="4"/>
        <v>0</v>
      </c>
      <c r="AH28">
        <f t="shared" si="11"/>
        <v>16.8260215853932</v>
      </c>
      <c r="AI28">
        <f t="shared" si="5"/>
        <v>15.265917559839318</v>
      </c>
      <c r="AJ28">
        <f t="shared" si="6"/>
        <v>14.067417559839317</v>
      </c>
      <c r="AK28">
        <f t="shared" si="12"/>
        <v>12.053237202551069</v>
      </c>
      <c r="AU28">
        <f t="shared" si="13"/>
        <v>10.191799206151122</v>
      </c>
    </row>
    <row r="29" spans="1:47" ht="12.75">
      <c r="A29" s="62">
        <v>21</v>
      </c>
      <c r="B29" s="63">
        <v>13.8</v>
      </c>
      <c r="C29" s="64">
        <v>12.8</v>
      </c>
      <c r="D29" s="64">
        <v>20.1</v>
      </c>
      <c r="E29" s="64">
        <v>12.8</v>
      </c>
      <c r="F29" s="65">
        <f t="shared" si="0"/>
        <v>16.450000000000003</v>
      </c>
      <c r="G29" s="66">
        <f t="shared" si="7"/>
        <v>88.61664312040809</v>
      </c>
      <c r="H29" s="66">
        <f t="shared" si="1"/>
        <v>11.954251993325315</v>
      </c>
      <c r="I29" s="67">
        <v>9.8</v>
      </c>
      <c r="J29" s="65"/>
      <c r="K29" s="67"/>
      <c r="L29" s="64">
        <v>14</v>
      </c>
      <c r="M29" s="64"/>
      <c r="N29" s="64">
        <v>15.1</v>
      </c>
      <c r="O29" s="65">
        <v>14.8</v>
      </c>
      <c r="P29" s="68" t="s">
        <v>124</v>
      </c>
      <c r="Q29" s="69">
        <v>17</v>
      </c>
      <c r="R29" s="66">
        <v>5.4</v>
      </c>
      <c r="S29" s="66">
        <v>105</v>
      </c>
      <c r="T29" s="66">
        <v>0.7</v>
      </c>
      <c r="U29" s="66"/>
      <c r="V29" s="70">
        <v>8</v>
      </c>
      <c r="W29" s="63">
        <v>1004.5</v>
      </c>
      <c r="X29" s="120">
        <f t="shared" si="2"/>
        <v>1014.7059007826138</v>
      </c>
      <c r="Y29" s="126">
        <v>0</v>
      </c>
      <c r="Z29" s="133">
        <v>0</v>
      </c>
      <c r="AA29" s="126">
        <v>0</v>
      </c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3"/>
        <v>0</v>
      </c>
      <c r="AF29">
        <f t="shared" si="4"/>
        <v>0</v>
      </c>
      <c r="AH29">
        <f t="shared" si="11"/>
        <v>15.771202559854595</v>
      </c>
      <c r="AI29">
        <f t="shared" si="5"/>
        <v>14.77491028826301</v>
      </c>
      <c r="AJ29">
        <f t="shared" si="6"/>
        <v>13.97591028826301</v>
      </c>
      <c r="AK29">
        <f t="shared" si="12"/>
        <v>11.954251993325315</v>
      </c>
      <c r="AU29">
        <f t="shared" si="13"/>
        <v>10.216669428391725</v>
      </c>
    </row>
    <row r="30" spans="1:47" ht="12.75">
      <c r="A30" s="71">
        <v>22</v>
      </c>
      <c r="B30" s="72">
        <v>16</v>
      </c>
      <c r="C30" s="73">
        <v>13.2</v>
      </c>
      <c r="D30" s="73">
        <v>20.1</v>
      </c>
      <c r="E30" s="73">
        <v>9</v>
      </c>
      <c r="F30" s="74">
        <f t="shared" si="0"/>
        <v>14.55</v>
      </c>
      <c r="G30" s="66">
        <f t="shared" si="7"/>
        <v>71.1455201046784</v>
      </c>
      <c r="H30" s="75">
        <f t="shared" si="1"/>
        <v>10.779719142785286</v>
      </c>
      <c r="I30" s="76">
        <v>4.5</v>
      </c>
      <c r="J30" s="74"/>
      <c r="K30" s="76"/>
      <c r="L30" s="73">
        <v>15.5</v>
      </c>
      <c r="M30" s="73"/>
      <c r="N30" s="73">
        <v>15.1</v>
      </c>
      <c r="O30" s="74">
        <v>14.9</v>
      </c>
      <c r="P30" s="77" t="s">
        <v>139</v>
      </c>
      <c r="Q30" s="78">
        <v>14</v>
      </c>
      <c r="R30" s="75">
        <v>6.2</v>
      </c>
      <c r="S30" s="75">
        <v>107</v>
      </c>
      <c r="T30" s="75">
        <v>5</v>
      </c>
      <c r="U30" s="75"/>
      <c r="V30" s="79">
        <v>4</v>
      </c>
      <c r="W30" s="72">
        <v>1008</v>
      </c>
      <c r="X30" s="120">
        <f t="shared" si="2"/>
        <v>1018.1630809303498</v>
      </c>
      <c r="Y30" s="126">
        <v>0</v>
      </c>
      <c r="Z30" s="133">
        <v>0</v>
      </c>
      <c r="AA30" s="126">
        <v>0</v>
      </c>
      <c r="AB30">
        <f t="shared" si="8"/>
        <v>0</v>
      </c>
      <c r="AC30">
        <f t="shared" si="9"/>
        <v>0</v>
      </c>
      <c r="AD30">
        <f t="shared" si="10"/>
        <v>0</v>
      </c>
      <c r="AE30">
        <f t="shared" si="3"/>
        <v>0</v>
      </c>
      <c r="AF30">
        <f t="shared" si="4"/>
        <v>0</v>
      </c>
      <c r="AH30">
        <f t="shared" si="11"/>
        <v>18.173154145192665</v>
      </c>
      <c r="AI30">
        <f t="shared" si="5"/>
        <v>15.166585036022243</v>
      </c>
      <c r="AJ30">
        <f t="shared" si="6"/>
        <v>12.929385036022243</v>
      </c>
      <c r="AK30">
        <f t="shared" si="12"/>
        <v>10.779719142785286</v>
      </c>
      <c r="AU30">
        <f t="shared" si="13"/>
        <v>10.194893664504853</v>
      </c>
    </row>
    <row r="31" spans="1:47" ht="12.75">
      <c r="A31" s="62">
        <v>23</v>
      </c>
      <c r="B31" s="63">
        <v>14</v>
      </c>
      <c r="C31" s="64">
        <v>12.4</v>
      </c>
      <c r="D31" s="64">
        <v>19.2</v>
      </c>
      <c r="E31" s="64">
        <v>6.1</v>
      </c>
      <c r="F31" s="65">
        <f t="shared" si="0"/>
        <v>12.649999999999999</v>
      </c>
      <c r="G31" s="66">
        <f t="shared" si="7"/>
        <v>82.07692059781324</v>
      </c>
      <c r="H31" s="66">
        <f t="shared" si="1"/>
        <v>10.992564416317641</v>
      </c>
      <c r="I31" s="67">
        <v>3.1</v>
      </c>
      <c r="J31" s="65"/>
      <c r="K31" s="67"/>
      <c r="L31" s="64">
        <v>14.5</v>
      </c>
      <c r="M31" s="64"/>
      <c r="N31" s="64">
        <v>14.8</v>
      </c>
      <c r="O31" s="65">
        <v>14.9</v>
      </c>
      <c r="P31" s="68" t="s">
        <v>143</v>
      </c>
      <c r="Q31" s="69">
        <v>25</v>
      </c>
      <c r="R31" s="66">
        <v>8.9</v>
      </c>
      <c r="S31" s="66">
        <v>107</v>
      </c>
      <c r="T31" s="66">
        <v>0</v>
      </c>
      <c r="U31" s="66"/>
      <c r="V31" s="70">
        <v>7</v>
      </c>
      <c r="W31" s="63">
        <v>1004.6</v>
      </c>
      <c r="X31" s="120">
        <f t="shared" si="2"/>
        <v>1014.7997655824578</v>
      </c>
      <c r="Y31" s="126">
        <v>0</v>
      </c>
      <c r="Z31" s="133">
        <v>0</v>
      </c>
      <c r="AA31" s="126">
        <v>0</v>
      </c>
      <c r="AB31">
        <f t="shared" si="8"/>
        <v>0</v>
      </c>
      <c r="AC31">
        <f t="shared" si="9"/>
        <v>0</v>
      </c>
      <c r="AD31">
        <f t="shared" si="10"/>
        <v>0</v>
      </c>
      <c r="AE31">
        <f t="shared" si="3"/>
        <v>0</v>
      </c>
      <c r="AF31">
        <f t="shared" si="4"/>
        <v>0</v>
      </c>
      <c r="AH31">
        <f t="shared" si="11"/>
        <v>15.977392985196072</v>
      </c>
      <c r="AI31">
        <f t="shared" si="5"/>
        <v>14.392152154059962</v>
      </c>
      <c r="AJ31">
        <f t="shared" si="6"/>
        <v>13.113752154059963</v>
      </c>
      <c r="AK31">
        <f t="shared" si="12"/>
        <v>10.992564416317641</v>
      </c>
      <c r="AU31">
        <f t="shared" si="13"/>
        <v>10.08689164183975</v>
      </c>
    </row>
    <row r="32" spans="1:47" ht="12.75">
      <c r="A32" s="71">
        <v>24</v>
      </c>
      <c r="B32" s="72">
        <v>15.2</v>
      </c>
      <c r="C32" s="73">
        <v>12.6</v>
      </c>
      <c r="D32" s="73">
        <v>21.4</v>
      </c>
      <c r="E32" s="73">
        <v>8.7</v>
      </c>
      <c r="F32" s="74">
        <f t="shared" si="0"/>
        <v>15.049999999999999</v>
      </c>
      <c r="G32" s="66">
        <f t="shared" si="7"/>
        <v>72.43000237843847</v>
      </c>
      <c r="H32" s="75">
        <f t="shared" si="1"/>
        <v>10.279481380623833</v>
      </c>
      <c r="I32" s="76">
        <v>4.3</v>
      </c>
      <c r="J32" s="74"/>
      <c r="K32" s="76"/>
      <c r="L32" s="73">
        <v>15</v>
      </c>
      <c r="M32" s="73"/>
      <c r="N32" s="73">
        <v>14.9</v>
      </c>
      <c r="O32" s="74">
        <v>14.9</v>
      </c>
      <c r="P32" s="77" t="s">
        <v>119</v>
      </c>
      <c r="Q32" s="78">
        <v>21</v>
      </c>
      <c r="R32" s="75">
        <v>8.6</v>
      </c>
      <c r="S32" s="75">
        <v>100</v>
      </c>
      <c r="T32" s="75">
        <v>0</v>
      </c>
      <c r="U32" s="75"/>
      <c r="V32" s="79">
        <v>4</v>
      </c>
      <c r="W32" s="72">
        <v>1001</v>
      </c>
      <c r="X32" s="120">
        <f t="shared" si="2"/>
        <v>1011.1206698110147</v>
      </c>
      <c r="Y32" s="126">
        <v>0</v>
      </c>
      <c r="Z32" s="133">
        <v>0</v>
      </c>
      <c r="AA32" s="126">
        <v>0</v>
      </c>
      <c r="AB32">
        <f t="shared" si="8"/>
        <v>0</v>
      </c>
      <c r="AC32">
        <f t="shared" si="9"/>
        <v>0</v>
      </c>
      <c r="AD32">
        <f t="shared" si="10"/>
        <v>0</v>
      </c>
      <c r="AE32">
        <f t="shared" si="3"/>
        <v>0</v>
      </c>
      <c r="AF32">
        <f t="shared" si="4"/>
        <v>0</v>
      </c>
      <c r="AH32">
        <f t="shared" si="11"/>
        <v>17.264982952894922</v>
      </c>
      <c r="AI32">
        <f t="shared" si="5"/>
        <v>14.58242756341879</v>
      </c>
      <c r="AJ32">
        <f t="shared" si="6"/>
        <v>12.505027563418789</v>
      </c>
      <c r="AK32">
        <f t="shared" si="12"/>
        <v>10.279481380623833</v>
      </c>
      <c r="AU32">
        <f t="shared" si="13"/>
        <v>10.017739296504367</v>
      </c>
    </row>
    <row r="33" spans="1:47" ht="12.75">
      <c r="A33" s="62">
        <v>25</v>
      </c>
      <c r="B33" s="63">
        <v>16.7</v>
      </c>
      <c r="C33" s="64">
        <v>14.2</v>
      </c>
      <c r="D33" s="64">
        <v>23</v>
      </c>
      <c r="E33" s="64">
        <v>6.3</v>
      </c>
      <c r="F33" s="65">
        <f t="shared" si="0"/>
        <v>14.65</v>
      </c>
      <c r="G33" s="66">
        <f t="shared" si="7"/>
        <v>74.66854617831189</v>
      </c>
      <c r="H33" s="66">
        <f t="shared" si="1"/>
        <v>12.183291255205166</v>
      </c>
      <c r="I33" s="67">
        <v>2.1</v>
      </c>
      <c r="J33" s="65"/>
      <c r="K33" s="67"/>
      <c r="L33" s="64">
        <v>14.5</v>
      </c>
      <c r="M33" s="64"/>
      <c r="N33" s="64">
        <v>14.9</v>
      </c>
      <c r="O33" s="65">
        <v>14.7</v>
      </c>
      <c r="P33" s="68" t="s">
        <v>108</v>
      </c>
      <c r="Q33" s="69">
        <v>17</v>
      </c>
      <c r="R33" s="66">
        <v>10.7</v>
      </c>
      <c r="S33" s="66">
        <v>89.4</v>
      </c>
      <c r="T33" s="66">
        <v>0</v>
      </c>
      <c r="U33" s="66"/>
      <c r="V33" s="70">
        <v>3</v>
      </c>
      <c r="W33" s="63">
        <v>999.9</v>
      </c>
      <c r="X33" s="120">
        <f t="shared" si="2"/>
        <v>1009.9569234424575</v>
      </c>
      <c r="Y33" s="126">
        <v>0</v>
      </c>
      <c r="Z33" s="133">
        <v>0</v>
      </c>
      <c r="AA33" s="126">
        <v>0</v>
      </c>
      <c r="AB33">
        <f t="shared" si="8"/>
        <v>0</v>
      </c>
      <c r="AC33">
        <f t="shared" si="9"/>
        <v>0</v>
      </c>
      <c r="AD33">
        <f t="shared" si="10"/>
        <v>0</v>
      </c>
      <c r="AE33">
        <f t="shared" si="3"/>
        <v>0</v>
      </c>
      <c r="AF33">
        <f t="shared" si="4"/>
        <v>25</v>
      </c>
      <c r="AH33">
        <f t="shared" si="11"/>
        <v>19.001906026433034</v>
      </c>
      <c r="AI33">
        <f t="shared" si="5"/>
        <v>16.185946976106578</v>
      </c>
      <c r="AJ33">
        <f t="shared" si="6"/>
        <v>14.188446976106578</v>
      </c>
      <c r="AK33">
        <f t="shared" si="12"/>
        <v>12.183291255205166</v>
      </c>
      <c r="AU33">
        <f t="shared" si="13"/>
        <v>9.927407008706986</v>
      </c>
    </row>
    <row r="34" spans="1:47" ht="12.75">
      <c r="A34" s="71">
        <v>26</v>
      </c>
      <c r="B34" s="72">
        <v>16.1</v>
      </c>
      <c r="C34" s="73">
        <v>13.5</v>
      </c>
      <c r="D34" s="73">
        <v>22.2</v>
      </c>
      <c r="E34" s="73">
        <v>10.6</v>
      </c>
      <c r="F34" s="74">
        <f t="shared" si="0"/>
        <v>16.4</v>
      </c>
      <c r="G34" s="66">
        <f t="shared" si="7"/>
        <v>73.20510084975439</v>
      </c>
      <c r="H34" s="75">
        <f t="shared" si="1"/>
        <v>11.305366669875665</v>
      </c>
      <c r="I34" s="76">
        <v>7.1</v>
      </c>
      <c r="J34" s="74"/>
      <c r="K34" s="76"/>
      <c r="L34" s="73">
        <v>14.5</v>
      </c>
      <c r="M34" s="73"/>
      <c r="N34" s="73">
        <v>14.1</v>
      </c>
      <c r="O34" s="74">
        <v>14.7</v>
      </c>
      <c r="P34" s="77" t="s">
        <v>147</v>
      </c>
      <c r="Q34" s="78">
        <v>18</v>
      </c>
      <c r="R34" s="75">
        <v>7.1</v>
      </c>
      <c r="S34" s="75">
        <v>92.7</v>
      </c>
      <c r="T34" s="75">
        <v>0</v>
      </c>
      <c r="U34" s="75"/>
      <c r="V34" s="79">
        <v>8</v>
      </c>
      <c r="W34" s="72">
        <v>1005.6</v>
      </c>
      <c r="X34" s="120">
        <f t="shared" si="2"/>
        <v>1015.7353572801677</v>
      </c>
      <c r="Y34" s="126">
        <v>0</v>
      </c>
      <c r="Z34" s="133">
        <v>0</v>
      </c>
      <c r="AA34" s="126">
        <v>0</v>
      </c>
      <c r="AB34">
        <f t="shared" si="8"/>
        <v>0</v>
      </c>
      <c r="AC34">
        <f t="shared" si="9"/>
        <v>0</v>
      </c>
      <c r="AD34">
        <f t="shared" si="10"/>
        <v>0</v>
      </c>
      <c r="AE34">
        <f t="shared" si="3"/>
        <v>0</v>
      </c>
      <c r="AF34">
        <f t="shared" si="4"/>
        <v>0</v>
      </c>
      <c r="AH34">
        <f t="shared" si="11"/>
        <v>18.289570683885234</v>
      </c>
      <c r="AI34">
        <f t="shared" si="5"/>
        <v>15.4662986641253</v>
      </c>
      <c r="AJ34">
        <f t="shared" si="6"/>
        <v>13.3888986641253</v>
      </c>
      <c r="AK34">
        <f t="shared" si="12"/>
        <v>11.305366669875665</v>
      </c>
      <c r="AU34">
        <f t="shared" si="13"/>
        <v>9.990050929259555</v>
      </c>
    </row>
    <row r="35" spans="1:47" ht="12.75">
      <c r="A35" s="62">
        <v>27</v>
      </c>
      <c r="B35" s="63">
        <v>15.2</v>
      </c>
      <c r="C35" s="64">
        <v>14</v>
      </c>
      <c r="D35" s="64">
        <v>21.3</v>
      </c>
      <c r="E35" s="64">
        <v>13</v>
      </c>
      <c r="F35" s="65">
        <f t="shared" si="0"/>
        <v>17.15</v>
      </c>
      <c r="G35" s="66">
        <f t="shared" si="7"/>
        <v>86.98875073420108</v>
      </c>
      <c r="H35" s="66">
        <f t="shared" si="1"/>
        <v>13.04994097104921</v>
      </c>
      <c r="I35" s="67">
        <v>11.8</v>
      </c>
      <c r="J35" s="65"/>
      <c r="K35" s="67"/>
      <c r="L35" s="64">
        <v>15</v>
      </c>
      <c r="M35" s="64"/>
      <c r="N35" s="64">
        <v>15.3</v>
      </c>
      <c r="O35" s="65">
        <v>14.8</v>
      </c>
      <c r="P35" s="68" t="s">
        <v>147</v>
      </c>
      <c r="Q35" s="69">
        <v>10</v>
      </c>
      <c r="R35" s="66">
        <v>5.5</v>
      </c>
      <c r="S35" s="66">
        <v>86</v>
      </c>
      <c r="T35" s="66">
        <v>0</v>
      </c>
      <c r="U35" s="66"/>
      <c r="V35" s="70">
        <v>8</v>
      </c>
      <c r="W35" s="63">
        <v>1012.2</v>
      </c>
      <c r="X35" s="120">
        <f t="shared" si="2"/>
        <v>1022.4339080746345</v>
      </c>
      <c r="Y35" s="126">
        <v>0</v>
      </c>
      <c r="Z35" s="133">
        <v>0</v>
      </c>
      <c r="AA35" s="126">
        <v>0</v>
      </c>
      <c r="AB35">
        <f t="shared" si="8"/>
        <v>0</v>
      </c>
      <c r="AC35">
        <f t="shared" si="9"/>
        <v>0</v>
      </c>
      <c r="AD35">
        <f t="shared" si="10"/>
        <v>0</v>
      </c>
      <c r="AE35">
        <f>IF((MAX($T$9:$T$39)=$T35),A35,0)</f>
        <v>0</v>
      </c>
      <c r="AF35">
        <f t="shared" si="4"/>
        <v>0</v>
      </c>
      <c r="AH35">
        <f t="shared" si="11"/>
        <v>17.264982952894922</v>
      </c>
      <c r="AI35">
        <f t="shared" si="5"/>
        <v>15.977392985196072</v>
      </c>
      <c r="AJ35">
        <f t="shared" si="6"/>
        <v>15.018592985196072</v>
      </c>
      <c r="AK35">
        <f t="shared" si="12"/>
        <v>13.04994097104921</v>
      </c>
      <c r="AU35">
        <f t="shared" si="13"/>
        <v>10.031151992361712</v>
      </c>
    </row>
    <row r="36" spans="1:47" ht="12.75">
      <c r="A36" s="71">
        <v>28</v>
      </c>
      <c r="B36" s="72">
        <v>19.5</v>
      </c>
      <c r="C36" s="73">
        <v>16.7</v>
      </c>
      <c r="D36" s="73">
        <v>25.5</v>
      </c>
      <c r="E36" s="73">
        <v>11</v>
      </c>
      <c r="F36" s="74">
        <f t="shared" si="0"/>
        <v>18.25</v>
      </c>
      <c r="G36" s="66">
        <f t="shared" si="7"/>
        <v>73.99122808356576</v>
      </c>
      <c r="H36" s="75">
        <f t="shared" si="1"/>
        <v>14.74339947531273</v>
      </c>
      <c r="I36" s="76">
        <v>7.4</v>
      </c>
      <c r="J36" s="74"/>
      <c r="K36" s="76"/>
      <c r="L36" s="73">
        <v>16.5</v>
      </c>
      <c r="M36" s="73"/>
      <c r="N36" s="73">
        <v>15.5</v>
      </c>
      <c r="O36" s="74">
        <v>14.9</v>
      </c>
      <c r="P36" s="77" t="s">
        <v>108</v>
      </c>
      <c r="Q36" s="78">
        <v>18</v>
      </c>
      <c r="R36" s="75">
        <v>8.2</v>
      </c>
      <c r="S36" s="75">
        <v>87.6</v>
      </c>
      <c r="T36" s="75">
        <v>0</v>
      </c>
      <c r="U36" s="75"/>
      <c r="V36" s="79">
        <v>0</v>
      </c>
      <c r="W36" s="72">
        <v>1013.1</v>
      </c>
      <c r="X36" s="120">
        <f t="shared" si="2"/>
        <v>1023.191629337984</v>
      </c>
      <c r="Y36" s="126">
        <v>0</v>
      </c>
      <c r="Z36" s="133">
        <v>0</v>
      </c>
      <c r="AA36" s="126">
        <v>0</v>
      </c>
      <c r="AB36">
        <f t="shared" si="8"/>
        <v>0</v>
      </c>
      <c r="AC36">
        <f t="shared" si="9"/>
        <v>0</v>
      </c>
      <c r="AD36">
        <f t="shared" si="10"/>
        <v>0</v>
      </c>
      <c r="AE36">
        <f>IF((MAX($T$9:$T$39)=$T36),A36,0)</f>
        <v>0</v>
      </c>
      <c r="AF36">
        <f t="shared" si="4"/>
        <v>0</v>
      </c>
      <c r="AH36">
        <f t="shared" si="11"/>
        <v>22.65769397353286</v>
      </c>
      <c r="AI36">
        <f t="shared" si="5"/>
        <v>19.001906026433034</v>
      </c>
      <c r="AJ36">
        <f t="shared" si="6"/>
        <v>16.764706026433032</v>
      </c>
      <c r="AK36">
        <f t="shared" si="12"/>
        <v>14.74339947531273</v>
      </c>
      <c r="AU36">
        <f t="shared" si="13"/>
        <v>10.113549919037425</v>
      </c>
    </row>
    <row r="37" spans="1:47" ht="12.75">
      <c r="A37" s="62">
        <v>29</v>
      </c>
      <c r="B37" s="63">
        <v>14.9</v>
      </c>
      <c r="C37" s="64">
        <v>13.5</v>
      </c>
      <c r="D37" s="64">
        <v>20</v>
      </c>
      <c r="E37" s="64">
        <v>14.2</v>
      </c>
      <c r="F37" s="65">
        <f t="shared" si="0"/>
        <v>17.1</v>
      </c>
      <c r="G37" s="66">
        <f t="shared" si="7"/>
        <v>84.72299955592878</v>
      </c>
      <c r="H37" s="66">
        <f t="shared" si="1"/>
        <v>12.352939854671183</v>
      </c>
      <c r="I37" s="67">
        <v>11.2</v>
      </c>
      <c r="J37" s="65"/>
      <c r="K37" s="67"/>
      <c r="L37" s="64">
        <v>15</v>
      </c>
      <c r="M37" s="64"/>
      <c r="N37" s="64">
        <v>15.9</v>
      </c>
      <c r="O37" s="65">
        <v>15</v>
      </c>
      <c r="P37" s="68" t="s">
        <v>124</v>
      </c>
      <c r="Q37" s="69">
        <v>16</v>
      </c>
      <c r="R37" s="66">
        <v>0.3</v>
      </c>
      <c r="S37" s="66">
        <v>35</v>
      </c>
      <c r="T37" s="66">
        <v>0</v>
      </c>
      <c r="U37" s="66"/>
      <c r="V37" s="70">
        <v>8</v>
      </c>
      <c r="W37" s="63">
        <v>1015.4</v>
      </c>
      <c r="X37" s="120">
        <f t="shared" si="2"/>
        <v>1025.67701715074</v>
      </c>
      <c r="Y37" s="126">
        <v>0</v>
      </c>
      <c r="Z37" s="133">
        <v>0</v>
      </c>
      <c r="AA37" s="126">
        <v>0</v>
      </c>
      <c r="AB37">
        <f t="shared" si="8"/>
        <v>0</v>
      </c>
      <c r="AC37">
        <f t="shared" si="9"/>
        <v>0</v>
      </c>
      <c r="AD37">
        <f t="shared" si="10"/>
        <v>0</v>
      </c>
      <c r="AE37">
        <f>IF((MAX($T$9:$T$39)=$T37),A37,0)</f>
        <v>0</v>
      </c>
      <c r="AF37">
        <f t="shared" si="4"/>
        <v>0</v>
      </c>
      <c r="AH37">
        <f t="shared" si="11"/>
        <v>16.934833208606896</v>
      </c>
      <c r="AI37">
        <f t="shared" si="5"/>
        <v>15.4662986641253</v>
      </c>
      <c r="AJ37">
        <f t="shared" si="6"/>
        <v>14.3476986641253</v>
      </c>
      <c r="AK37">
        <f t="shared" si="12"/>
        <v>12.352939854671183</v>
      </c>
      <c r="AU37">
        <f t="shared" si="13"/>
        <v>10.205900782613753</v>
      </c>
    </row>
    <row r="38" spans="1:47" ht="12.75">
      <c r="A38" s="71">
        <v>30</v>
      </c>
      <c r="B38" s="72">
        <v>16.9</v>
      </c>
      <c r="C38" s="73">
        <v>13.6</v>
      </c>
      <c r="D38" s="73">
        <v>24.3</v>
      </c>
      <c r="E38" s="73">
        <v>5.4</v>
      </c>
      <c r="F38" s="74">
        <f t="shared" si="0"/>
        <v>14.850000000000001</v>
      </c>
      <c r="G38" s="66">
        <f t="shared" si="7"/>
        <v>67.19073004462098</v>
      </c>
      <c r="H38" s="75">
        <f t="shared" si="1"/>
        <v>10.781191877143145</v>
      </c>
      <c r="I38" s="76">
        <v>2.1</v>
      </c>
      <c r="J38" s="74"/>
      <c r="K38" s="76"/>
      <c r="L38" s="73">
        <v>16.5</v>
      </c>
      <c r="M38" s="73"/>
      <c r="N38" s="73">
        <v>15.8</v>
      </c>
      <c r="O38" s="74">
        <v>15.1</v>
      </c>
      <c r="P38" s="77" t="s">
        <v>152</v>
      </c>
      <c r="Q38" s="78">
        <v>12</v>
      </c>
      <c r="R38" s="75">
        <v>10.6</v>
      </c>
      <c r="S38" s="75">
        <v>95</v>
      </c>
      <c r="T38" s="75">
        <v>0</v>
      </c>
      <c r="U38" s="75"/>
      <c r="V38" s="79">
        <v>2</v>
      </c>
      <c r="W38" s="72">
        <v>1013.4</v>
      </c>
      <c r="X38" s="120">
        <f t="shared" si="2"/>
        <v>1023.585636043466</v>
      </c>
      <c r="Y38" s="126">
        <v>0</v>
      </c>
      <c r="Z38" s="133">
        <v>0</v>
      </c>
      <c r="AA38" s="126">
        <v>0</v>
      </c>
      <c r="AB38">
        <f t="shared" si="8"/>
        <v>0</v>
      </c>
      <c r="AC38">
        <f t="shared" si="9"/>
        <v>0</v>
      </c>
      <c r="AD38">
        <f t="shared" si="10"/>
        <v>0</v>
      </c>
      <c r="AE38">
        <f>IF((MAX($T$9:$T$39)=$T38),A38,0)</f>
        <v>0</v>
      </c>
      <c r="AF38">
        <f t="shared" si="4"/>
        <v>0</v>
      </c>
      <c r="AH38">
        <f t="shared" si="11"/>
        <v>19.24469765091116</v>
      </c>
      <c r="AI38">
        <f t="shared" si="5"/>
        <v>15.567352846527232</v>
      </c>
      <c r="AJ38">
        <f t="shared" si="6"/>
        <v>12.930652846527233</v>
      </c>
      <c r="AK38">
        <f t="shared" si="12"/>
        <v>10.781191877143145</v>
      </c>
      <c r="AU38">
        <f t="shared" si="13"/>
        <v>10.163080930349839</v>
      </c>
    </row>
    <row r="39" spans="1:47" ht="12.75">
      <c r="A39" s="62">
        <v>31</v>
      </c>
      <c r="B39" s="63">
        <v>21.1</v>
      </c>
      <c r="C39" s="64">
        <v>17.5</v>
      </c>
      <c r="D39" s="64">
        <v>26</v>
      </c>
      <c r="E39" s="64">
        <v>12</v>
      </c>
      <c r="F39" s="65">
        <f t="shared" si="0"/>
        <v>19</v>
      </c>
      <c r="G39" s="66">
        <f t="shared" si="7"/>
        <v>68.42001906094866</v>
      </c>
      <c r="H39" s="66">
        <f t="shared" si="1"/>
        <v>15.062591070246642</v>
      </c>
      <c r="I39" s="67">
        <v>8.4</v>
      </c>
      <c r="J39" s="65"/>
      <c r="K39" s="67"/>
      <c r="L39" s="64">
        <v>19</v>
      </c>
      <c r="M39" s="64"/>
      <c r="N39" s="64">
        <v>15.8</v>
      </c>
      <c r="O39" s="65">
        <v>15.1</v>
      </c>
      <c r="P39" s="68" t="s">
        <v>116</v>
      </c>
      <c r="Q39" s="69">
        <v>22</v>
      </c>
      <c r="R39" s="66">
        <v>7.3</v>
      </c>
      <c r="S39" s="66">
        <v>91.7</v>
      </c>
      <c r="T39" s="66">
        <v>0</v>
      </c>
      <c r="U39" s="66"/>
      <c r="V39" s="70">
        <v>3</v>
      </c>
      <c r="W39" s="63">
        <v>1005.8</v>
      </c>
      <c r="X39" s="120">
        <f t="shared" si="2"/>
        <v>1015.7641198482999</v>
      </c>
      <c r="Y39" s="126">
        <v>0</v>
      </c>
      <c r="Z39" s="133">
        <v>0</v>
      </c>
      <c r="AA39" s="126">
        <v>0</v>
      </c>
      <c r="AB39">
        <f t="shared" si="8"/>
        <v>31</v>
      </c>
      <c r="AC39">
        <f t="shared" si="9"/>
        <v>0</v>
      </c>
      <c r="AD39">
        <f t="shared" si="10"/>
        <v>0</v>
      </c>
      <c r="AE39">
        <f>IF((MAX($T$9:$T$39)=$T39),A39,0)</f>
        <v>0</v>
      </c>
      <c r="AF39">
        <f t="shared" si="4"/>
        <v>0</v>
      </c>
      <c r="AH39">
        <f t="shared" si="11"/>
        <v>25.011787824305845</v>
      </c>
      <c r="AI39">
        <f t="shared" si="5"/>
        <v>19.989469996874096</v>
      </c>
      <c r="AJ39">
        <f t="shared" si="6"/>
        <v>17.113069996874096</v>
      </c>
      <c r="AK39">
        <f t="shared" si="12"/>
        <v>15.062591070246642</v>
      </c>
      <c r="AU39">
        <f t="shared" si="13"/>
        <v>10.19976558245772</v>
      </c>
    </row>
    <row r="40" spans="1:47" ht="13.5" thickBot="1">
      <c r="A40" s="106"/>
      <c r="B40" s="107"/>
      <c r="C40" s="108"/>
      <c r="D40" s="108"/>
      <c r="E40" s="108"/>
      <c r="F40" s="109"/>
      <c r="G40" s="110"/>
      <c r="H40" s="110"/>
      <c r="I40" s="111"/>
      <c r="J40" s="109"/>
      <c r="K40" s="111"/>
      <c r="L40" s="108"/>
      <c r="M40" s="108"/>
      <c r="N40" s="108"/>
      <c r="O40" s="109"/>
      <c r="P40" s="107"/>
      <c r="Q40" s="109"/>
      <c r="R40" s="110"/>
      <c r="S40" s="110"/>
      <c r="T40" s="110"/>
      <c r="U40" s="110"/>
      <c r="V40" s="110"/>
      <c r="W40" s="107"/>
      <c r="X40" s="121"/>
      <c r="Y40" s="128"/>
      <c r="Z40" s="134"/>
      <c r="AA40" s="128"/>
      <c r="AU40">
        <f t="shared" si="13"/>
        <v>10.120669811014725</v>
      </c>
    </row>
    <row r="41" spans="1:47" ht="13.5" thickBot="1">
      <c r="A41" s="112" t="s">
        <v>19</v>
      </c>
      <c r="B41" s="113">
        <f>SUM(B9:B39)</f>
        <v>506.2</v>
      </c>
      <c r="C41" s="114">
        <f aca="true" t="shared" si="14" ref="C41:V41">SUM(C9:C39)</f>
        <v>431.8</v>
      </c>
      <c r="D41" s="114">
        <f t="shared" si="14"/>
        <v>670.8</v>
      </c>
      <c r="E41" s="114">
        <f t="shared" si="14"/>
        <v>317.4</v>
      </c>
      <c r="F41" s="115">
        <f t="shared" si="14"/>
        <v>494.09999999999997</v>
      </c>
      <c r="G41" s="116">
        <f t="shared" si="14"/>
        <v>2359.6964953643756</v>
      </c>
      <c r="H41" s="116">
        <f>SUM(H9:H39)</f>
        <v>370.8406045227377</v>
      </c>
      <c r="I41" s="117">
        <f t="shared" si="14"/>
        <v>230</v>
      </c>
      <c r="J41" s="115"/>
      <c r="K41" s="117"/>
      <c r="L41" s="114">
        <f t="shared" si="14"/>
        <v>493</v>
      </c>
      <c r="M41" s="114"/>
      <c r="N41" s="114">
        <f t="shared" si="14"/>
        <v>472.00000000000006</v>
      </c>
      <c r="O41" s="115">
        <f t="shared" si="14"/>
        <v>457.69999999999993</v>
      </c>
      <c r="P41" s="113"/>
      <c r="Q41" s="118">
        <f t="shared" si="14"/>
        <v>636</v>
      </c>
      <c r="R41" s="116">
        <f t="shared" si="14"/>
        <v>195.6</v>
      </c>
      <c r="S41" s="116"/>
      <c r="T41" s="116">
        <f>SUM(T9:T39)</f>
        <v>39.2</v>
      </c>
      <c r="U41" s="138"/>
      <c r="V41" s="118">
        <f t="shared" si="14"/>
        <v>160</v>
      </c>
      <c r="W41" s="116">
        <f>SUM(W9:W39)</f>
        <v>31107.000000000004</v>
      </c>
      <c r="X41" s="122">
        <f>SUM(X9:X39)</f>
        <v>31420.283628113877</v>
      </c>
      <c r="Y41" s="116">
        <f>SUM(Y9:Y39)</f>
        <v>0</v>
      </c>
      <c r="Z41" s="122">
        <f>SUM(Z9:Z39)</f>
        <v>0</v>
      </c>
      <c r="AA41" s="137">
        <f>SUM(AA9:AA39)</f>
        <v>0</v>
      </c>
      <c r="AB41">
        <f>MAX(AB9:AB39)</f>
        <v>31</v>
      </c>
      <c r="AC41">
        <f>MAX(AC9:AC39)</f>
        <v>2</v>
      </c>
      <c r="AD41">
        <f>MAX(AD9:AD39)</f>
        <v>2</v>
      </c>
      <c r="AE41">
        <f>MAX(AE9:AE39)</f>
        <v>6</v>
      </c>
      <c r="AF41">
        <f>MAX(AF9:AF39)</f>
        <v>25</v>
      </c>
      <c r="AU41">
        <f t="shared" si="13"/>
        <v>10.056923442457531</v>
      </c>
    </row>
    <row r="42" spans="1:47" ht="12.75">
      <c r="A42" s="71" t="s">
        <v>20</v>
      </c>
      <c r="B42" s="72">
        <f>AVERAGE(B9:B39)</f>
        <v>16.329032258064515</v>
      </c>
      <c r="C42" s="73">
        <f aca="true" t="shared" si="15" ref="C42:V42">AVERAGE(C9:C39)</f>
        <v>13.929032258064517</v>
      </c>
      <c r="D42" s="73">
        <f t="shared" si="15"/>
        <v>21.638709677419353</v>
      </c>
      <c r="E42" s="73">
        <f t="shared" si="15"/>
        <v>10.238709677419354</v>
      </c>
      <c r="F42" s="74">
        <f t="shared" si="15"/>
        <v>15.938709677419354</v>
      </c>
      <c r="G42" s="75">
        <f t="shared" si="15"/>
        <v>76.1192417859476</v>
      </c>
      <c r="H42" s="75">
        <f>AVERAGE(H9:H39)</f>
        <v>11.962600145894765</v>
      </c>
      <c r="I42" s="76">
        <f t="shared" si="15"/>
        <v>7.419354838709677</v>
      </c>
      <c r="J42" s="74"/>
      <c r="K42" s="76"/>
      <c r="L42" s="73">
        <f t="shared" si="15"/>
        <v>15.903225806451612</v>
      </c>
      <c r="M42" s="73"/>
      <c r="N42" s="73">
        <f t="shared" si="15"/>
        <v>15.225806451612906</v>
      </c>
      <c r="O42" s="74">
        <f t="shared" si="15"/>
        <v>14.764516129032256</v>
      </c>
      <c r="P42" s="72"/>
      <c r="Q42" s="74">
        <f t="shared" si="15"/>
        <v>20.516129032258064</v>
      </c>
      <c r="R42" s="75">
        <f t="shared" si="15"/>
        <v>6.309677419354839</v>
      </c>
      <c r="S42" s="75"/>
      <c r="T42" s="75">
        <f>AVERAGE(T9:T39)</f>
        <v>1.2645161290322582</v>
      </c>
      <c r="U42" s="75"/>
      <c r="V42" s="75">
        <f t="shared" si="15"/>
        <v>5.161290322580645</v>
      </c>
      <c r="W42" s="75">
        <f>AVERAGE(W9:W39)</f>
        <v>1003.451612903226</v>
      </c>
      <c r="X42" s="123">
        <f>AVERAGE(X9:X39)</f>
        <v>1013.5575363907702</v>
      </c>
      <c r="Y42" s="126"/>
      <c r="Z42" s="133"/>
      <c r="AA42" s="129"/>
      <c r="AU42">
        <f t="shared" si="13"/>
        <v>10.13535728016769</v>
      </c>
    </row>
    <row r="43" spans="1:47" ht="12.75">
      <c r="A43" s="71" t="s">
        <v>21</v>
      </c>
      <c r="B43" s="72">
        <f>MAX(B9:B39)</f>
        <v>21.1</v>
      </c>
      <c r="C43" s="73">
        <f aca="true" t="shared" si="16" ref="C43:V43">MAX(C9:C39)</f>
        <v>17.5</v>
      </c>
      <c r="D43" s="73">
        <f t="shared" si="16"/>
        <v>26</v>
      </c>
      <c r="E43" s="73">
        <f t="shared" si="16"/>
        <v>15.3</v>
      </c>
      <c r="F43" s="74">
        <f t="shared" si="16"/>
        <v>20.5</v>
      </c>
      <c r="G43" s="75">
        <f t="shared" si="16"/>
        <v>96.62482985425329</v>
      </c>
      <c r="H43" s="75">
        <f>MAX(H9:H39)</f>
        <v>15.062591070246642</v>
      </c>
      <c r="I43" s="76">
        <f t="shared" si="16"/>
        <v>14.1</v>
      </c>
      <c r="J43" s="74"/>
      <c r="K43" s="76"/>
      <c r="L43" s="73">
        <f t="shared" si="16"/>
        <v>20</v>
      </c>
      <c r="M43" s="73"/>
      <c r="N43" s="73">
        <f t="shared" si="16"/>
        <v>15.9</v>
      </c>
      <c r="O43" s="74">
        <f t="shared" si="16"/>
        <v>15.1</v>
      </c>
      <c r="P43" s="72"/>
      <c r="Q43" s="69">
        <f t="shared" si="16"/>
        <v>32</v>
      </c>
      <c r="R43" s="75">
        <f t="shared" si="16"/>
        <v>10.7</v>
      </c>
      <c r="S43" s="75"/>
      <c r="T43" s="75">
        <f>MAX(T9:T39)</f>
        <v>8.3</v>
      </c>
      <c r="U43" s="139"/>
      <c r="V43" s="69">
        <f t="shared" si="16"/>
        <v>8</v>
      </c>
      <c r="W43" s="75">
        <f>MAX(W9:W39)</f>
        <v>1017.2</v>
      </c>
      <c r="X43" s="123">
        <f>MAX(X9:X39)</f>
        <v>1027.4988316925067</v>
      </c>
      <c r="Y43" s="126"/>
      <c r="Z43" s="133"/>
      <c r="AA43" s="126"/>
      <c r="AU43">
        <f t="shared" si="13"/>
        <v>10.23390807463447</v>
      </c>
    </row>
    <row r="44" spans="1:47" ht="13.5" thickBot="1">
      <c r="A44" s="80" t="s">
        <v>22</v>
      </c>
      <c r="B44" s="81">
        <f>MIN(B9:B39)</f>
        <v>13.1</v>
      </c>
      <c r="C44" s="82">
        <f aca="true" t="shared" si="17" ref="C44:V44">MIN(C9:C39)</f>
        <v>11.8</v>
      </c>
      <c r="D44" s="82">
        <f t="shared" si="17"/>
        <v>17.7</v>
      </c>
      <c r="E44" s="82">
        <f t="shared" si="17"/>
        <v>4.9</v>
      </c>
      <c r="F44" s="83">
        <f t="shared" si="17"/>
        <v>12.649999999999999</v>
      </c>
      <c r="G44" s="84">
        <f t="shared" si="17"/>
        <v>52.87425826322384</v>
      </c>
      <c r="H44" s="84">
        <f>MIN(H9:H39)</f>
        <v>8.951491855737128</v>
      </c>
      <c r="I44" s="85">
        <f t="shared" si="17"/>
        <v>1.5</v>
      </c>
      <c r="J44" s="83"/>
      <c r="K44" s="85"/>
      <c r="L44" s="82">
        <f t="shared" si="17"/>
        <v>14</v>
      </c>
      <c r="M44" s="82"/>
      <c r="N44" s="82">
        <f t="shared" si="17"/>
        <v>14.1</v>
      </c>
      <c r="O44" s="83">
        <f t="shared" si="17"/>
        <v>14.3</v>
      </c>
      <c r="P44" s="81"/>
      <c r="Q44" s="119">
        <f t="shared" si="17"/>
        <v>10</v>
      </c>
      <c r="R44" s="84">
        <f t="shared" si="17"/>
        <v>0.2</v>
      </c>
      <c r="S44" s="84"/>
      <c r="T44" s="84">
        <f>MIN(T9:T39)</f>
        <v>0</v>
      </c>
      <c r="U44" s="140"/>
      <c r="V44" s="119">
        <f t="shared" si="17"/>
        <v>0</v>
      </c>
      <c r="W44" s="84">
        <f>MIN(W9:W39)</f>
        <v>981.2</v>
      </c>
      <c r="X44" s="124">
        <f>MIN(X9:X39)</f>
        <v>991.127407008707</v>
      </c>
      <c r="Y44" s="127"/>
      <c r="Z44" s="135"/>
      <c r="AA44" s="127"/>
      <c r="AU44">
        <f t="shared" si="13"/>
        <v>10.09162933798397</v>
      </c>
    </row>
    <row r="45" spans="1:47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7"/>
      <c r="T45" s="48"/>
      <c r="U45" s="48"/>
      <c r="V45" s="48"/>
      <c r="W45" s="47"/>
      <c r="X45" s="49"/>
      <c r="Y45" s="100"/>
      <c r="Z45" s="136"/>
      <c r="AA45" s="100"/>
      <c r="AU45">
        <f t="shared" si="13"/>
        <v>10.277017150740146</v>
      </c>
    </row>
    <row r="46" spans="1:47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2"/>
      <c r="T46" s="43"/>
      <c r="U46" s="43"/>
      <c r="V46" s="43"/>
      <c r="W46" s="2"/>
      <c r="X46" s="2"/>
      <c r="AU46">
        <f t="shared" si="13"/>
        <v>10.185636043466008</v>
      </c>
    </row>
    <row r="47" spans="1:47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2"/>
      <c r="V47" s="43"/>
      <c r="W47" s="2"/>
      <c r="X47" s="2"/>
      <c r="AU47">
        <f t="shared" si="13"/>
        <v>9.964119848299926</v>
      </c>
    </row>
    <row r="48" spans="1:24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2"/>
      <c r="V48" s="43"/>
      <c r="W48" s="2"/>
      <c r="X48" s="2"/>
    </row>
    <row r="49" spans="1:24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2"/>
      <c r="T49" s="43"/>
      <c r="U49" s="43"/>
      <c r="V49" s="43"/>
      <c r="W49" s="2"/>
      <c r="X49" s="2"/>
    </row>
    <row r="50" spans="1:24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2"/>
      <c r="T50" s="43"/>
      <c r="U50" s="43"/>
      <c r="V50" s="43"/>
      <c r="W50" s="2"/>
      <c r="X50" s="2"/>
    </row>
    <row r="53" ht="12.75">
      <c r="A53" s="34"/>
    </row>
    <row r="58" ht="12.75">
      <c r="B58" s="42" t="s">
        <v>65</v>
      </c>
    </row>
    <row r="60" spans="2:6" ht="12.75">
      <c r="B60" t="b">
        <f>T9&gt;=0.2</f>
        <v>0</v>
      </c>
      <c r="C60" t="b">
        <f>T9&gt;=1</f>
        <v>0</v>
      </c>
      <c r="D60" t="b">
        <f>T9&gt;=5</f>
        <v>0</v>
      </c>
      <c r="F60" t="b">
        <f>T9="tr"</f>
        <v>0</v>
      </c>
    </row>
    <row r="61" spans="2:6" ht="12.75">
      <c r="B61">
        <f>DCOUNTA(T8:T38,1,B59:B60)</f>
        <v>13</v>
      </c>
      <c r="C61">
        <f>DCOUNTA(T8:T38,1,C59:C60)</f>
        <v>8</v>
      </c>
      <c r="D61">
        <f>DCOUNTA(T8:T38,1,D59:D60)</f>
        <v>4</v>
      </c>
      <c r="F61">
        <f>DCOUNTA(T8:T38,1,F59:F60)</f>
        <v>0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13</v>
      </c>
      <c r="C64">
        <f>(C61-F61)</f>
        <v>8</v>
      </c>
      <c r="D64">
        <f>(D61-F61)</f>
        <v>4</v>
      </c>
    </row>
  </sheetData>
  <mergeCells count="3">
    <mergeCell ref="B6:F6"/>
    <mergeCell ref="Y6:Y8"/>
    <mergeCell ref="Z4:Z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7">
      <selection activeCell="P42" sqref="P42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1" t="s">
        <v>91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59"/>
      <c r="I4" s="59" t="s">
        <v>56</v>
      </c>
      <c r="J4" s="59"/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/>
      <c r="E6" s="3"/>
      <c r="F6" s="3"/>
      <c r="G6" s="152" t="s">
        <v>57</v>
      </c>
      <c r="H6" s="153"/>
      <c r="I6" s="153"/>
      <c r="J6" s="153"/>
      <c r="K6" s="153"/>
      <c r="L6" s="153"/>
      <c r="M6" s="153"/>
      <c r="N6" s="154"/>
    </row>
    <row r="7" spans="1:25" ht="12.75">
      <c r="A7" s="27" t="s">
        <v>29</v>
      </c>
      <c r="B7" s="3"/>
      <c r="C7" s="22">
        <f>Data1!$D$42</f>
        <v>21.638709677419353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10.238709677419354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15.938709677419354</v>
      </c>
      <c r="D9" s="22">
        <v>-0.8</v>
      </c>
      <c r="E9" s="3"/>
      <c r="F9" s="40">
        <v>1</v>
      </c>
      <c r="G9" s="88" t="s">
        <v>106</v>
      </c>
      <c r="H9" s="89"/>
      <c r="I9" s="89"/>
      <c r="J9" s="89"/>
      <c r="K9" s="89"/>
      <c r="L9" s="89"/>
      <c r="M9" s="90"/>
      <c r="N9" s="91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26</v>
      </c>
      <c r="C10" s="5" t="s">
        <v>32</v>
      </c>
      <c r="D10" s="5">
        <f>Data1!$AB$41</f>
        <v>31</v>
      </c>
      <c r="E10" s="3"/>
      <c r="F10" s="40">
        <v>2</v>
      </c>
      <c r="G10" s="92" t="s">
        <v>109</v>
      </c>
      <c r="H10" s="86"/>
      <c r="I10" s="86"/>
      <c r="J10" s="86"/>
      <c r="K10" s="86"/>
      <c r="L10" s="86"/>
      <c r="M10" s="87"/>
      <c r="N10" s="93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4.9</v>
      </c>
      <c r="C11" s="5" t="s">
        <v>32</v>
      </c>
      <c r="D11" s="24">
        <f>Data1!$AC$41</f>
        <v>2</v>
      </c>
      <c r="E11" s="3"/>
      <c r="F11" s="40">
        <v>3</v>
      </c>
      <c r="G11" s="92" t="s">
        <v>110</v>
      </c>
      <c r="H11" s="86"/>
      <c r="I11" s="86"/>
      <c r="J11" s="86"/>
      <c r="K11" s="86"/>
      <c r="L11" s="86"/>
      <c r="M11" s="87"/>
      <c r="N11" s="93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1.5</v>
      </c>
      <c r="C12" s="5" t="s">
        <v>32</v>
      </c>
      <c r="D12" s="24">
        <f>Data1!$AD$41</f>
        <v>2</v>
      </c>
      <c r="E12" s="3"/>
      <c r="F12" s="40">
        <v>4</v>
      </c>
      <c r="G12" s="92" t="s">
        <v>112</v>
      </c>
      <c r="H12" s="86"/>
      <c r="I12" s="86"/>
      <c r="J12" s="86"/>
      <c r="K12" s="86"/>
      <c r="L12" s="86"/>
      <c r="M12" s="87"/>
      <c r="N12" s="93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14.764516129032256</v>
      </c>
      <c r="C13" s="5"/>
      <c r="D13" s="24"/>
      <c r="E13" s="3"/>
      <c r="F13" s="40">
        <v>5</v>
      </c>
      <c r="G13" s="92" t="s">
        <v>114</v>
      </c>
      <c r="H13" s="86"/>
      <c r="I13" s="86"/>
      <c r="J13" s="86"/>
      <c r="K13" s="86"/>
      <c r="L13" s="86"/>
      <c r="M13" s="87"/>
      <c r="N13" s="93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2" t="s">
        <v>115</v>
      </c>
      <c r="H14" s="86"/>
      <c r="I14" s="86"/>
      <c r="J14" s="86"/>
      <c r="K14" s="86"/>
      <c r="L14" s="86"/>
      <c r="M14" s="87"/>
      <c r="N14" s="93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2" t="s">
        <v>117</v>
      </c>
      <c r="H15" s="86"/>
      <c r="I15" s="86"/>
      <c r="J15" s="86"/>
      <c r="K15" s="86"/>
      <c r="L15" s="86"/>
      <c r="M15" s="87"/>
      <c r="N15" s="93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2" t="s">
        <v>118</v>
      </c>
      <c r="H16" s="86"/>
      <c r="I16" s="86"/>
      <c r="J16" s="86"/>
      <c r="K16" s="86"/>
      <c r="L16" s="86"/>
      <c r="M16" s="87"/>
      <c r="N16" s="93"/>
    </row>
    <row r="17" spans="1:14" ht="12.75">
      <c r="A17" s="26" t="s">
        <v>37</v>
      </c>
      <c r="B17" s="3" t="s">
        <v>38</v>
      </c>
      <c r="C17" s="21">
        <f>Data1!$T$41</f>
        <v>39.2</v>
      </c>
      <c r="D17" s="5">
        <v>85</v>
      </c>
      <c r="E17" s="3"/>
      <c r="F17" s="40">
        <v>9</v>
      </c>
      <c r="G17" s="92" t="s">
        <v>121</v>
      </c>
      <c r="H17" s="86"/>
      <c r="I17" s="86"/>
      <c r="J17" s="86"/>
      <c r="K17" s="86"/>
      <c r="L17" s="86"/>
      <c r="M17" s="87"/>
      <c r="N17" s="93"/>
    </row>
    <row r="18" spans="1:14" ht="12.75">
      <c r="A18" s="27" t="s">
        <v>39</v>
      </c>
      <c r="B18" s="3"/>
      <c r="C18" s="5">
        <f>Data1!$B$64</f>
        <v>13</v>
      </c>
      <c r="D18" s="5"/>
      <c r="E18" s="3"/>
      <c r="F18" s="40">
        <v>10</v>
      </c>
      <c r="G18" s="92" t="s">
        <v>127</v>
      </c>
      <c r="H18" s="86"/>
      <c r="I18" s="86"/>
      <c r="J18" s="86"/>
      <c r="K18" s="86"/>
      <c r="L18" s="86"/>
      <c r="M18" s="87"/>
      <c r="N18" s="93"/>
    </row>
    <row r="19" spans="1:14" ht="12.75">
      <c r="A19" s="27" t="s">
        <v>40</v>
      </c>
      <c r="B19" s="3"/>
      <c r="C19" s="5">
        <f>Data1!$C$64</f>
        <v>8</v>
      </c>
      <c r="D19" s="5"/>
      <c r="E19" s="3"/>
      <c r="F19" s="40">
        <v>11</v>
      </c>
      <c r="G19" s="92" t="s">
        <v>126</v>
      </c>
      <c r="H19" s="86"/>
      <c r="I19" s="86"/>
      <c r="J19" s="86"/>
      <c r="K19" s="86"/>
      <c r="L19" s="86"/>
      <c r="M19" s="87"/>
      <c r="N19" s="93"/>
    </row>
    <row r="20" spans="1:14" ht="12.75">
      <c r="A20" s="27" t="s">
        <v>66</v>
      </c>
      <c r="B20" s="3"/>
      <c r="C20" s="5">
        <f>Data1!$D$64</f>
        <v>4</v>
      </c>
      <c r="D20" s="5"/>
      <c r="E20" s="3"/>
      <c r="F20" s="40">
        <v>12</v>
      </c>
      <c r="G20" s="92" t="s">
        <v>125</v>
      </c>
      <c r="H20" s="86"/>
      <c r="I20" s="86"/>
      <c r="J20" s="86"/>
      <c r="K20" s="86"/>
      <c r="L20" s="86"/>
      <c r="M20" s="87"/>
      <c r="N20" s="93"/>
    </row>
    <row r="21" spans="1:14" ht="12.75">
      <c r="A21" s="27" t="s">
        <v>41</v>
      </c>
      <c r="B21" s="3" t="s">
        <v>42</v>
      </c>
      <c r="C21" s="5">
        <f>Data1!$T$43</f>
        <v>8.3</v>
      </c>
      <c r="D21" s="5"/>
      <c r="E21" s="3"/>
      <c r="F21" s="40">
        <v>13</v>
      </c>
      <c r="G21" s="92" t="s">
        <v>133</v>
      </c>
      <c r="H21" s="86"/>
      <c r="I21" s="86"/>
      <c r="J21" s="86"/>
      <c r="K21" s="86"/>
      <c r="L21" s="86"/>
      <c r="M21" s="87"/>
      <c r="N21" s="93"/>
    </row>
    <row r="22" spans="1:14" ht="12.75">
      <c r="A22" s="27" t="s">
        <v>43</v>
      </c>
      <c r="B22" s="3"/>
      <c r="C22" s="24">
        <f>Data1!$AE$41</f>
        <v>6</v>
      </c>
      <c r="D22" s="5"/>
      <c r="E22" s="3"/>
      <c r="F22" s="40">
        <v>14</v>
      </c>
      <c r="G22" s="92" t="s">
        <v>132</v>
      </c>
      <c r="H22" s="86"/>
      <c r="I22" s="86"/>
      <c r="J22" s="86"/>
      <c r="K22" s="86"/>
      <c r="L22" s="86"/>
      <c r="M22" s="87"/>
      <c r="N22" s="93"/>
    </row>
    <row r="23" spans="1:14" ht="12.75">
      <c r="A23" s="27"/>
      <c r="B23" s="3"/>
      <c r="C23" s="5"/>
      <c r="D23" s="5"/>
      <c r="E23" s="3"/>
      <c r="F23" s="40">
        <v>15</v>
      </c>
      <c r="G23" s="92" t="s">
        <v>131</v>
      </c>
      <c r="H23" s="86"/>
      <c r="I23" s="86"/>
      <c r="J23" s="86"/>
      <c r="K23" s="86"/>
      <c r="L23" s="86"/>
      <c r="M23" s="87"/>
      <c r="N23" s="93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2" t="s">
        <v>130</v>
      </c>
      <c r="H24" s="86"/>
      <c r="I24" s="86"/>
      <c r="J24" s="86"/>
      <c r="K24" s="86"/>
      <c r="L24" s="86"/>
      <c r="M24" s="87"/>
      <c r="N24" s="93"/>
    </row>
    <row r="25" spans="1:14" ht="12.75">
      <c r="A25" s="27" t="s">
        <v>45</v>
      </c>
      <c r="B25" s="3"/>
      <c r="C25" s="21">
        <f>Data1!$R$43</f>
        <v>10.7</v>
      </c>
      <c r="D25" s="5" t="s">
        <v>46</v>
      </c>
      <c r="E25" s="5">
        <f>Data1!$AF$41</f>
        <v>25</v>
      </c>
      <c r="F25" s="40">
        <v>17</v>
      </c>
      <c r="G25" s="92" t="s">
        <v>135</v>
      </c>
      <c r="H25" s="86"/>
      <c r="I25" s="86"/>
      <c r="J25" s="86"/>
      <c r="K25" s="86"/>
      <c r="L25" s="86"/>
      <c r="M25" s="87"/>
      <c r="N25" s="93"/>
    </row>
    <row r="26" spans="1:14" ht="12.75">
      <c r="A26" s="27" t="s">
        <v>47</v>
      </c>
      <c r="B26" s="3"/>
      <c r="C26" s="5">
        <f>Data1!$R$41</f>
        <v>195.6</v>
      </c>
      <c r="D26" s="5" t="s">
        <v>46</v>
      </c>
      <c r="E26" s="3"/>
      <c r="F26" s="40">
        <v>18</v>
      </c>
      <c r="G26" s="92" t="s">
        <v>136</v>
      </c>
      <c r="H26" s="86"/>
      <c r="I26" s="86"/>
      <c r="J26" s="86"/>
      <c r="K26" s="86"/>
      <c r="L26" s="86"/>
      <c r="M26" s="87"/>
      <c r="N26" s="93"/>
    </row>
    <row r="27" spans="1:14" ht="12.75">
      <c r="A27" s="27"/>
      <c r="B27" s="3"/>
      <c r="C27" s="22"/>
      <c r="D27" s="5"/>
      <c r="E27" s="5"/>
      <c r="F27" s="40">
        <v>19</v>
      </c>
      <c r="G27" s="92" t="s">
        <v>140</v>
      </c>
      <c r="H27" s="86"/>
      <c r="I27" s="86"/>
      <c r="J27" s="86"/>
      <c r="K27" s="86"/>
      <c r="L27" s="86"/>
      <c r="M27" s="87"/>
      <c r="N27" s="93"/>
    </row>
    <row r="28" spans="1:14" ht="12.75">
      <c r="A28" s="27"/>
      <c r="B28" s="3"/>
      <c r="C28" s="5"/>
      <c r="D28" s="5"/>
      <c r="E28" s="5"/>
      <c r="F28" s="40">
        <v>20</v>
      </c>
      <c r="G28" s="92" t="s">
        <v>138</v>
      </c>
      <c r="H28" s="86"/>
      <c r="I28" s="86"/>
      <c r="J28" s="86"/>
      <c r="K28" s="86"/>
      <c r="L28" s="86"/>
      <c r="M28" s="87"/>
      <c r="N28" s="93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2" t="s">
        <v>141</v>
      </c>
      <c r="H29" s="86"/>
      <c r="I29" s="86"/>
      <c r="J29" s="86"/>
      <c r="K29" s="86"/>
      <c r="L29" s="86"/>
      <c r="M29" s="87"/>
      <c r="N29" s="93"/>
    </row>
    <row r="30" spans="1:14" ht="12.75">
      <c r="A30" s="27" t="s">
        <v>94</v>
      </c>
      <c r="B30" s="3"/>
      <c r="C30" s="5">
        <f>Data1!$Q$43</f>
        <v>32</v>
      </c>
      <c r="D30" s="5"/>
      <c r="E30" s="5"/>
      <c r="F30" s="40">
        <v>22</v>
      </c>
      <c r="G30" s="92" t="s">
        <v>142</v>
      </c>
      <c r="H30" s="86"/>
      <c r="I30" s="86"/>
      <c r="J30" s="86"/>
      <c r="K30" s="86"/>
      <c r="L30" s="86"/>
      <c r="M30" s="87"/>
      <c r="N30" s="93"/>
    </row>
    <row r="31" spans="1:14" ht="12.75">
      <c r="A31" s="27" t="s">
        <v>50</v>
      </c>
      <c r="B31" s="3"/>
      <c r="C31" s="5">
        <f>Data1!$AP$9</f>
        <v>0</v>
      </c>
      <c r="D31" s="22"/>
      <c r="E31" s="5"/>
      <c r="F31" s="40">
        <v>23</v>
      </c>
      <c r="G31" s="92" t="s">
        <v>146</v>
      </c>
      <c r="H31" s="86"/>
      <c r="I31" s="86"/>
      <c r="J31" s="86"/>
      <c r="K31" s="86"/>
      <c r="L31" s="86"/>
      <c r="M31" s="87"/>
      <c r="N31" s="93"/>
    </row>
    <row r="32" spans="1:14" ht="12.75">
      <c r="A32" s="27"/>
      <c r="B32" s="3"/>
      <c r="C32" s="5"/>
      <c r="D32" s="5"/>
      <c r="E32" s="24"/>
      <c r="F32" s="40">
        <v>24</v>
      </c>
      <c r="G32" s="92" t="s">
        <v>145</v>
      </c>
      <c r="H32" s="86"/>
      <c r="I32" s="86"/>
      <c r="J32" s="86"/>
      <c r="K32" s="86"/>
      <c r="L32" s="86"/>
      <c r="M32" s="87"/>
      <c r="N32" s="93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2" t="s">
        <v>144</v>
      </c>
      <c r="H33" s="86"/>
      <c r="I33" s="86"/>
      <c r="J33" s="86"/>
      <c r="K33" s="86"/>
      <c r="L33" s="86"/>
      <c r="M33" s="87"/>
      <c r="N33" s="93"/>
    </row>
    <row r="34" spans="1:14" ht="12.75">
      <c r="A34" s="27" t="s">
        <v>52</v>
      </c>
      <c r="B34" s="3"/>
      <c r="C34" s="5">
        <f>Data1!$Z$41</f>
        <v>0</v>
      </c>
      <c r="D34" s="3"/>
      <c r="E34" s="3"/>
      <c r="F34" s="40">
        <v>26</v>
      </c>
      <c r="G34" s="92" t="s">
        <v>148</v>
      </c>
      <c r="H34" s="86"/>
      <c r="I34" s="86"/>
      <c r="J34" s="86"/>
      <c r="K34" s="86"/>
      <c r="L34" s="86"/>
      <c r="M34" s="87"/>
      <c r="N34" s="93"/>
    </row>
    <row r="35" spans="1:14" ht="12.75">
      <c r="A35" s="27" t="s">
        <v>53</v>
      </c>
      <c r="B35" s="3"/>
      <c r="C35" s="5"/>
      <c r="D35" s="3"/>
      <c r="E35" s="3"/>
      <c r="F35" s="40">
        <v>27</v>
      </c>
      <c r="G35" s="92" t="s">
        <v>149</v>
      </c>
      <c r="H35" s="86"/>
      <c r="I35" s="86"/>
      <c r="J35" s="86"/>
      <c r="K35" s="86"/>
      <c r="L35" s="86"/>
      <c r="M35" s="87"/>
      <c r="N35" s="93"/>
    </row>
    <row r="36" spans="1:14" ht="12.75">
      <c r="A36" s="27" t="s">
        <v>54</v>
      </c>
      <c r="B36" s="3"/>
      <c r="C36" s="24"/>
      <c r="D36" s="5"/>
      <c r="E36" s="3"/>
      <c r="F36" s="40">
        <v>28</v>
      </c>
      <c r="G36" s="92" t="s">
        <v>150</v>
      </c>
      <c r="H36" s="86"/>
      <c r="I36" s="86"/>
      <c r="J36" s="86"/>
      <c r="K36" s="86"/>
      <c r="L36" s="86"/>
      <c r="M36" s="87"/>
      <c r="N36" s="93"/>
    </row>
    <row r="37" spans="1:14" ht="12.75">
      <c r="A37" s="27" t="s">
        <v>24</v>
      </c>
      <c r="B37" s="3"/>
      <c r="C37" s="5">
        <f>Data1!$AA$41</f>
        <v>0</v>
      </c>
      <c r="D37" s="5"/>
      <c r="E37" s="3"/>
      <c r="F37" s="40">
        <v>29</v>
      </c>
      <c r="G37" s="92" t="s">
        <v>151</v>
      </c>
      <c r="H37" s="86"/>
      <c r="I37" s="86"/>
      <c r="J37" s="86"/>
      <c r="K37" s="86"/>
      <c r="L37" s="86"/>
      <c r="M37" s="87"/>
      <c r="N37" s="93"/>
    </row>
    <row r="38" spans="1:14" ht="12.75">
      <c r="A38" s="27" t="s">
        <v>55</v>
      </c>
      <c r="B38" s="3"/>
      <c r="C38" s="5">
        <f>Data1!$AM$9</f>
        <v>6</v>
      </c>
      <c r="D38" s="5"/>
      <c r="E38" s="3"/>
      <c r="F38" s="40">
        <v>30</v>
      </c>
      <c r="G38" s="92" t="s">
        <v>153</v>
      </c>
      <c r="H38" s="86"/>
      <c r="I38" s="86"/>
      <c r="J38" s="86"/>
      <c r="K38" s="86"/>
      <c r="L38" s="86"/>
      <c r="M38" s="87"/>
      <c r="N38" s="93"/>
    </row>
    <row r="39" spans="1:14" ht="13.5" thickBot="1">
      <c r="A39" s="27" t="s">
        <v>23</v>
      </c>
      <c r="B39" s="3"/>
      <c r="C39" s="5">
        <f>Data1!$AN$9</f>
        <v>0</v>
      </c>
      <c r="D39" s="5"/>
      <c r="E39" s="3"/>
      <c r="F39" s="40">
        <v>31</v>
      </c>
      <c r="G39" s="94" t="s">
        <v>154</v>
      </c>
      <c r="H39" s="95"/>
      <c r="I39" s="95"/>
      <c r="J39" s="95"/>
      <c r="K39" s="95"/>
      <c r="L39" s="95"/>
      <c r="M39" s="96"/>
      <c r="N39" s="97"/>
    </row>
    <row r="40" spans="1:14" ht="12.75">
      <c r="A40" s="27" t="s">
        <v>25</v>
      </c>
      <c r="B40" s="3"/>
      <c r="C40" s="5">
        <f>Data1!$AO$9</f>
        <v>0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Data1!$Y$41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155" t="s">
        <v>155</v>
      </c>
      <c r="B42" s="3" t="s">
        <v>156</v>
      </c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 t="s">
        <v>157</v>
      </c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 t="s">
        <v>158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 t="s">
        <v>159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 t="s">
        <v>160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</cp:lastModifiedBy>
  <cp:lastPrinted>2008-02-13T09:21:39Z</cp:lastPrinted>
  <dcterms:created xsi:type="dcterms:W3CDTF">1998-03-11T18:30:34Z</dcterms:created>
  <dcterms:modified xsi:type="dcterms:W3CDTF">2011-08-01T19:29:16Z</dcterms:modified>
  <cp:category/>
  <cp:version/>
  <cp:contentType/>
  <cp:contentStatus/>
</cp:coreProperties>
</file>