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<sst xmlns="http://schemas.openxmlformats.org/spreadsheetml/2006/main" count="192" uniqueCount="165">
  <si>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</si>
  <si>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</si>
  <si>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</si>
  <si>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</si>
  <si>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</si>
  <si>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</si>
  <si>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</si>
  <si>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</si>
  <si>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</si>
  <si>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</si>
  <si>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</si>
  <si>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</si>
  <si>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</si>
  <si>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</si>
  <si>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</si>
  <si>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</si>
  <si>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</si>
  <si>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</si>
  <si>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</si>
  <si>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</si>
  <si>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</si>
  <si>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</si>
  <si>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</si>
  <si>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</si>
  <si>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</si>
  <si>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</si>
  <si>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</si>
  <si>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</si>
  <si>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</si>
  <si>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</si>
  <si>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</si>
  <si>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</si>
  <si>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</si>
  <si>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</si>
  <si>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</si>
  <si>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</si>
  <si>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</si>
  <si>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</si>
  <si>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</si>
  <si>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</si>
  <si>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</si>
  <si>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</si>
  <si>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</si>
  <si>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</si>
  <si>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</si>
  <si>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</si>
  <si>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</si>
  <si>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</si>
  <si>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</si>
  <si>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</si>
  <si>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</si>
  <si>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</si>
  <si>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</si>
  <si>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</si>
  <si>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</si>
  <si>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</si>
  <si>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</si>
  <si>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</si>
  <si>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</si>
  <si>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</si>
  <si>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</si>
  <si>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</si>
  <si>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</si>
  <si>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</si>
  <si>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</si>
  <si>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</si>
  <si>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</si>
  <si>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</si>
  <si>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</si>
  <si>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</si>
  <si>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</si>
  <si>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</si>
  <si>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</si>
  <si>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</si>
  <si>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</si>
  <si>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</si>
  <si>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</si>
  <si>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</si>
  <si>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</si>
  <si>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</si>
  <si>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</si>
  <si>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</si>
  <si>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</si>
  <si>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</si>
  <si>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</si>
  <si>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</si>
  <si>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</si>
  <si>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</si>
  <si>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</si>
  <si>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</si>
  <si>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</si>
  <si>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</si>
  <si>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</si>
  <si>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</si>
  <si>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</si>
  <si>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</si>
  <si>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</si>
  <si>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</si>
  <si>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</si>
  <si>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</si>
  <si>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</si>
  <si>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</si>
  <si>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</si>
  <si>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</si>
  <si>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Bright or sunny spells after a fairly cool start to the day. Turning warm by afternoon.</t>
  </si>
  <si>
    <t>NNE2</t>
  </si>
  <si>
    <t>W2</t>
  </si>
  <si>
    <t>July</t>
  </si>
  <si>
    <t>SSW2</t>
  </si>
  <si>
    <t>WSW2</t>
  </si>
  <si>
    <t>S4</t>
  </si>
  <si>
    <t>SW1</t>
  </si>
  <si>
    <t>SW</t>
  </si>
  <si>
    <t>W3</t>
  </si>
  <si>
    <t>WNW2</t>
  </si>
  <si>
    <t>SE1</t>
  </si>
  <si>
    <t>Another cool start, then sunshine and turning warm with mostly light winds.</t>
  </si>
  <si>
    <t>A warmer start to the day today, then some sunny spells and turning warm again.</t>
  </si>
  <si>
    <t>A warm day with some hazy sunshine, but turning wet by evening and overnight.</t>
  </si>
  <si>
    <t>Generally warm, though coolwer than recently. Dry with some sunny intervals.</t>
  </si>
  <si>
    <t>A few light showers, but gerenarlly warm and bright with some sunshine.</t>
  </si>
  <si>
    <t>Another mostly dry and bright day, with cloud bubbling up and just an isolated shower.</t>
  </si>
  <si>
    <t>A day of heavy showers and only brief sunny intervals. Still warm in between.</t>
  </si>
  <si>
    <t>A drier and brighter day, with temperatures a little higher as a result.</t>
  </si>
  <si>
    <t>Warm and quite humid today with hazy spells of sunsine. Temperatures higher.</t>
  </si>
  <si>
    <t>Another humid day, with temperatures staying warm well into the evening.</t>
  </si>
  <si>
    <t>Bright and breezy, but turning very warm - hottest so far this year. A few light shs later.</t>
  </si>
  <si>
    <t>Sw2</t>
  </si>
  <si>
    <t>SW2</t>
  </si>
  <si>
    <t>NNE3</t>
  </si>
  <si>
    <t>Bright spells and turning very warm - even hot - in the sunshine. Showers overnight.</t>
  </si>
  <si>
    <t>Generally warm and bright with some sunshine. A few showers developing by evening.</t>
  </si>
  <si>
    <t>Warm and bright with good sunny spells and light winds. Feeling pleasant throughout.</t>
  </si>
  <si>
    <t>A coolish start, but soon becoming bright and warm with temperatures rising nicely.</t>
  </si>
  <si>
    <t>Cooler and breezy, but atill bright with some sunshine. Temperatures near average.</t>
  </si>
  <si>
    <t>NE2</t>
  </si>
  <si>
    <t>WNW3</t>
  </si>
  <si>
    <t>tr</t>
  </si>
  <si>
    <t>A sunn day with temperatures soaring - the hottest day so far this year! Storms overnight.*</t>
  </si>
  <si>
    <t>Cloudier and wetter with fresuent outbreaks of rain. Temperatures lower, but very humid.</t>
  </si>
  <si>
    <t xml:space="preserve">Brighter with some sunshine. Patchy cloud too. Trurning very warm, and still humid. </t>
  </si>
  <si>
    <t>Sunny spells amd just patch cloud. Becomng hot as temperatures rose quickly.</t>
  </si>
  <si>
    <t>A bright and sunny day with generally light winds. Temperatures again very warm.</t>
  </si>
  <si>
    <t>N3</t>
  </si>
  <si>
    <t>NNE1</t>
  </si>
  <si>
    <t>N2</t>
  </si>
  <si>
    <t>Much cooler and fresher, but still warm with sunny spells. A much cooler night to follow.</t>
  </si>
  <si>
    <t>A hot amd humid day, wityh a good deal of sunshine and high temps. A light shwr by eve.</t>
  </si>
  <si>
    <t>WNW1</t>
  </si>
  <si>
    <t>Dry, warm and sunny with temperatures rising quickly in the sun. Breezy too.</t>
  </si>
  <si>
    <t>Another hot day, with temperatures climbing even higher. Lots of lengthy sunny spells.</t>
  </si>
  <si>
    <t>Little change, with more hot and humid weather. Slightly more high cloud at times.</t>
  </si>
  <si>
    <t>WSW3</t>
  </si>
  <si>
    <t>Cool start. Generally bright with a good deal of sunshine. Very warm, though still less hot.</t>
  </si>
  <si>
    <t>Continuing dry and bright, but temperatures a little lower. Pleasantly warm, however.</t>
  </si>
  <si>
    <t xml:space="preserve">A much cloudier, rather overcast day for the most part. Brighter with some sun later. </t>
  </si>
  <si>
    <t>Warm and humid, some sunshine. Cloudier with light rain for a time in the afternoon.</t>
  </si>
  <si>
    <t>18th-19th: a hot, humid night. Storms and lightening during the early hours.</t>
  </si>
  <si>
    <t>NOTES:</t>
  </si>
  <si>
    <t>warmer July. No day broke the 30C barrier, but 11 days exceeded 20C, and all but two days exceeded 21C+.</t>
  </si>
  <si>
    <t>Another warm July, but the mean of 17.9C was lower than than of 2013 (18.8C!). Apart from last year, you have to go back to 2006 to find a</t>
  </si>
  <si>
    <t>Rainfall was half that of last July, yet there were 12 rain days (compared with 8 in 2013). This was, therefore, the driest July (52.2mm) since</t>
  </si>
  <si>
    <t xml:space="preserve">2011 (39.2mm). </t>
  </si>
  <si>
    <t xml:space="preserve">Highest max 28.9C, lowest in July since 2012 (28.7). Lowest max 20.6C, 2nd highest such figure on record (behind 2006, 21.1C). </t>
  </si>
  <si>
    <t xml:space="preserve">Highest min 17.6C, highest such fugure since July 2009 (18.1C), and lowest min 6.3C, the lowest such figure since 2011 (4.9C).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</si>
</sst>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22.6</c:v>
                </c:pt>
                <c:pt idx="1">
                  <c:v>23.6</c:v>
                </c:pt>
                <c:pt idx="2">
                  <c:v>22.6</c:v>
                </c:pt>
                <c:pt idx="3">
                  <c:v>23.7</c:v>
                </c:pt>
                <c:pt idx="4">
                  <c:v>21.1</c:v>
                </c:pt>
                <c:pt idx="5">
                  <c:v>21.3</c:v>
                </c:pt>
                <c:pt idx="6">
                  <c:v>20.7</c:v>
                </c:pt>
                <c:pt idx="7">
                  <c:v>20.6</c:v>
                </c:pt>
                <c:pt idx="8">
                  <c:v>21.7</c:v>
                </c:pt>
                <c:pt idx="9">
                  <c:v>24.5</c:v>
                </c:pt>
                <c:pt idx="10">
                  <c:v>22.7</c:v>
                </c:pt>
                <c:pt idx="11">
                  <c:v>25.9</c:v>
                </c:pt>
                <c:pt idx="12">
                  <c:v>21.4</c:v>
                </c:pt>
                <c:pt idx="13">
                  <c:v>22.1</c:v>
                </c:pt>
                <c:pt idx="14">
                  <c:v>22.1</c:v>
                </c:pt>
                <c:pt idx="15">
                  <c:v>24</c:v>
                </c:pt>
                <c:pt idx="16">
                  <c:v>26.7</c:v>
                </c:pt>
                <c:pt idx="17">
                  <c:v>28.6</c:v>
                </c:pt>
                <c:pt idx="18">
                  <c:v>22.6</c:v>
                </c:pt>
                <c:pt idx="19">
                  <c:v>25</c:v>
                </c:pt>
                <c:pt idx="20">
                  <c:v>25.3</c:v>
                </c:pt>
                <c:pt idx="21">
                  <c:v>26.5</c:v>
                </c:pt>
                <c:pt idx="22">
                  <c:v>26.9</c:v>
                </c:pt>
                <c:pt idx="23">
                  <c:v>28.1</c:v>
                </c:pt>
                <c:pt idx="24">
                  <c:v>27.7</c:v>
                </c:pt>
                <c:pt idx="25">
                  <c:v>28.9</c:v>
                </c:pt>
                <c:pt idx="26">
                  <c:v>23.7</c:v>
                </c:pt>
                <c:pt idx="27">
                  <c:v>24.6</c:v>
                </c:pt>
                <c:pt idx="28">
                  <c:v>23.2</c:v>
                </c:pt>
                <c:pt idx="29">
                  <c:v>23.1</c:v>
                </c:pt>
                <c:pt idx="30">
                  <c:v>22.7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7.3</c:v>
                </c:pt>
                <c:pt idx="1">
                  <c:v>6.3</c:v>
                </c:pt>
                <c:pt idx="2">
                  <c:v>14.5</c:v>
                </c:pt>
                <c:pt idx="3">
                  <c:v>14</c:v>
                </c:pt>
                <c:pt idx="4">
                  <c:v>13.2</c:v>
                </c:pt>
                <c:pt idx="5">
                  <c:v>9</c:v>
                </c:pt>
                <c:pt idx="6">
                  <c:v>8.6</c:v>
                </c:pt>
                <c:pt idx="7">
                  <c:v>9.4</c:v>
                </c:pt>
                <c:pt idx="8">
                  <c:v>8.1</c:v>
                </c:pt>
                <c:pt idx="9">
                  <c:v>12.2</c:v>
                </c:pt>
                <c:pt idx="10">
                  <c:v>8.9</c:v>
                </c:pt>
                <c:pt idx="11">
                  <c:v>12</c:v>
                </c:pt>
                <c:pt idx="12">
                  <c:v>16.4</c:v>
                </c:pt>
                <c:pt idx="13">
                  <c:v>8.5</c:v>
                </c:pt>
                <c:pt idx="14">
                  <c:v>14</c:v>
                </c:pt>
                <c:pt idx="15">
                  <c:v>10</c:v>
                </c:pt>
                <c:pt idx="16">
                  <c:v>9.8</c:v>
                </c:pt>
                <c:pt idx="17">
                  <c:v>15.1</c:v>
                </c:pt>
                <c:pt idx="18">
                  <c:v>17.6</c:v>
                </c:pt>
                <c:pt idx="19">
                  <c:v>15.1</c:v>
                </c:pt>
                <c:pt idx="20">
                  <c:v>14.5</c:v>
                </c:pt>
                <c:pt idx="21">
                  <c:v>10.9</c:v>
                </c:pt>
                <c:pt idx="22">
                  <c:v>15</c:v>
                </c:pt>
                <c:pt idx="23">
                  <c:v>14.5</c:v>
                </c:pt>
                <c:pt idx="24">
                  <c:v>14.1</c:v>
                </c:pt>
                <c:pt idx="25">
                  <c:v>12.5</c:v>
                </c:pt>
                <c:pt idx="26">
                  <c:v>14</c:v>
                </c:pt>
                <c:pt idx="27">
                  <c:v>8.5</c:v>
                </c:pt>
                <c:pt idx="28">
                  <c:v>10</c:v>
                </c:pt>
                <c:pt idx="29">
                  <c:v>11.6</c:v>
                </c:pt>
                <c:pt idx="30">
                  <c:v>11.5</c:v>
                </c:pt>
              </c:numCache>
            </c:numRef>
          </c:val>
          <c:smooth val="0"/>
        </c:ser>
        <c:marker val="1"/>
        <c:axId val="45811891"/>
        <c:axId val="9653836"/>
      </c:lineChart>
      <c:catAx>
        <c:axId val="4581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53836"/>
        <c:crosses val="autoZero"/>
        <c:auto val="1"/>
        <c:lblOffset val="100"/>
        <c:noMultiLvlLbl val="0"/>
      </c:catAx>
      <c:valAx>
        <c:axId val="965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5811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1.5</c:v>
                </c:pt>
                <c:pt idx="6">
                  <c:v>0.3</c:v>
                </c:pt>
                <c:pt idx="7">
                  <c:v>19.3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0.8</c:v>
                </c:pt>
                <c:pt idx="12">
                  <c:v>0</c:v>
                </c:pt>
                <c:pt idx="13">
                  <c:v>0.5</c:v>
                </c:pt>
                <c:pt idx="14">
                  <c:v>0</c:v>
                </c:pt>
                <c:pt idx="15">
                  <c:v>1.6</c:v>
                </c:pt>
                <c:pt idx="16">
                  <c:v>4.7</c:v>
                </c:pt>
                <c:pt idx="17">
                  <c:v>9.5</c:v>
                </c:pt>
                <c:pt idx="18">
                  <c:v>4.1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0.6</c:v>
                </c:pt>
              </c:numCache>
            </c:numRef>
          </c:val>
        </c:ser>
        <c:axId val="19775661"/>
        <c:axId val="43763222"/>
      </c:barChart>
      <c:catAx>
        <c:axId val="1977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63222"/>
        <c:crosses val="autoZero"/>
        <c:auto val="1"/>
        <c:lblOffset val="100"/>
        <c:noMultiLvlLbl val="0"/>
      </c:catAx>
      <c:valAx>
        <c:axId val="4376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97756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10.6</c:v>
                </c:pt>
                <c:pt idx="1">
                  <c:v>6</c:v>
                </c:pt>
                <c:pt idx="2">
                  <c:v>5.8</c:v>
                </c:pt>
                <c:pt idx="3">
                  <c:v>8</c:v>
                </c:pt>
                <c:pt idx="4">
                  <c:v>9</c:v>
                </c:pt>
                <c:pt idx="5">
                  <c:v>9.1</c:v>
                </c:pt>
                <c:pt idx="6">
                  <c:v>3</c:v>
                </c:pt>
                <c:pt idx="7">
                  <c:v>2</c:v>
                </c:pt>
                <c:pt idx="8">
                  <c:v>11</c:v>
                </c:pt>
                <c:pt idx="9">
                  <c:v>7</c:v>
                </c:pt>
                <c:pt idx="10">
                  <c:v>8</c:v>
                </c:pt>
                <c:pt idx="11">
                  <c:v>8.8</c:v>
                </c:pt>
                <c:pt idx="12">
                  <c:v>4</c:v>
                </c:pt>
                <c:pt idx="13">
                  <c:v>5</c:v>
                </c:pt>
                <c:pt idx="14">
                  <c:v>10.1</c:v>
                </c:pt>
                <c:pt idx="15">
                  <c:v>8.7</c:v>
                </c:pt>
                <c:pt idx="16">
                  <c:v>11.3</c:v>
                </c:pt>
                <c:pt idx="17">
                  <c:v>8.8</c:v>
                </c:pt>
                <c:pt idx="18">
                  <c:v>3.1</c:v>
                </c:pt>
                <c:pt idx="19">
                  <c:v>8.2</c:v>
                </c:pt>
                <c:pt idx="20">
                  <c:v>7.8</c:v>
                </c:pt>
                <c:pt idx="21">
                  <c:v>9.2</c:v>
                </c:pt>
                <c:pt idx="22">
                  <c:v>10.4</c:v>
                </c:pt>
                <c:pt idx="23">
                  <c:v>9.1</c:v>
                </c:pt>
                <c:pt idx="24">
                  <c:v>8.9</c:v>
                </c:pt>
                <c:pt idx="25">
                  <c:v>8.7</c:v>
                </c:pt>
                <c:pt idx="26">
                  <c:v>8.2</c:v>
                </c:pt>
                <c:pt idx="27">
                  <c:v>7.6</c:v>
                </c:pt>
                <c:pt idx="28">
                  <c:v>6.2</c:v>
                </c:pt>
                <c:pt idx="29">
                  <c:v>3</c:v>
                </c:pt>
                <c:pt idx="30">
                  <c:v>5.3</c:v>
                </c:pt>
              </c:numCache>
            </c:numRef>
          </c:val>
        </c:ser>
        <c:axId val="58324679"/>
        <c:axId val="55160064"/>
      </c:barChart>
      <c:catAx>
        <c:axId val="5832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60064"/>
        <c:crosses val="autoZero"/>
        <c:auto val="1"/>
        <c:lblOffset val="100"/>
        <c:noMultiLvlLbl val="0"/>
      </c:catAx>
      <c:valAx>
        <c:axId val="5516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83246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3.5</c:v>
                </c:pt>
                <c:pt idx="1">
                  <c:v>3.1</c:v>
                </c:pt>
                <c:pt idx="2">
                  <c:v>10.5</c:v>
                </c:pt>
                <c:pt idx="3">
                  <c:v>11</c:v>
                </c:pt>
                <c:pt idx="4">
                  <c:v>14.2</c:v>
                </c:pt>
                <c:pt idx="5">
                  <c:v>4.9</c:v>
                </c:pt>
                <c:pt idx="6">
                  <c:v>4.8</c:v>
                </c:pt>
                <c:pt idx="7">
                  <c:v>5.3</c:v>
                </c:pt>
                <c:pt idx="8">
                  <c:v>4.3</c:v>
                </c:pt>
                <c:pt idx="9">
                  <c:v>9.2</c:v>
                </c:pt>
                <c:pt idx="10">
                  <c:v>5.3</c:v>
                </c:pt>
                <c:pt idx="11">
                  <c:v>8.7</c:v>
                </c:pt>
                <c:pt idx="12">
                  <c:v>15.7</c:v>
                </c:pt>
                <c:pt idx="13">
                  <c:v>3.7</c:v>
                </c:pt>
                <c:pt idx="14">
                  <c:v>11.6</c:v>
                </c:pt>
                <c:pt idx="15">
                  <c:v>5.7</c:v>
                </c:pt>
                <c:pt idx="16">
                  <c:v>6.4</c:v>
                </c:pt>
                <c:pt idx="17">
                  <c:v>12</c:v>
                </c:pt>
                <c:pt idx="18">
                  <c:v>15</c:v>
                </c:pt>
                <c:pt idx="19">
                  <c:v>12.7</c:v>
                </c:pt>
                <c:pt idx="20">
                  <c:v>11.1</c:v>
                </c:pt>
                <c:pt idx="21">
                  <c:v>7.5</c:v>
                </c:pt>
                <c:pt idx="22">
                  <c:v>13</c:v>
                </c:pt>
                <c:pt idx="23">
                  <c:v>12.6</c:v>
                </c:pt>
                <c:pt idx="24">
                  <c:v>11.8</c:v>
                </c:pt>
                <c:pt idx="25">
                  <c:v>8.9</c:v>
                </c:pt>
                <c:pt idx="26">
                  <c:v>10.1</c:v>
                </c:pt>
                <c:pt idx="27">
                  <c:v>4.9</c:v>
                </c:pt>
                <c:pt idx="28">
                  <c:v>6.6</c:v>
                </c:pt>
                <c:pt idx="29">
                  <c:v>6.9</c:v>
                </c:pt>
                <c:pt idx="30">
                  <c:v>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6678529"/>
        <c:axId val="38780170"/>
      </c:lineChart>
      <c:catAx>
        <c:axId val="2667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80170"/>
        <c:crosses val="autoZero"/>
        <c:auto val="1"/>
        <c:lblOffset val="100"/>
        <c:noMultiLvlLbl val="0"/>
      </c:catAx>
      <c:valAx>
        <c:axId val="3878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6678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14.2</c:v>
                </c:pt>
                <c:pt idx="1">
                  <c:v>15</c:v>
                </c:pt>
                <c:pt idx="2">
                  <c:v>17.4</c:v>
                </c:pt>
                <c:pt idx="3">
                  <c:v>17</c:v>
                </c:pt>
                <c:pt idx="4">
                  <c:v>17.4</c:v>
                </c:pt>
                <c:pt idx="5">
                  <c:v>17.9</c:v>
                </c:pt>
                <c:pt idx="6">
                  <c:v>19.1</c:v>
                </c:pt>
                <c:pt idx="7">
                  <c:v>18</c:v>
                </c:pt>
                <c:pt idx="8">
                  <c:v>18</c:v>
                </c:pt>
                <c:pt idx="9">
                  <c:v>14</c:v>
                </c:pt>
                <c:pt idx="10">
                  <c:v>15.3</c:v>
                </c:pt>
                <c:pt idx="11">
                  <c:v>16.8</c:v>
                </c:pt>
                <c:pt idx="12">
                  <c:v>18.8</c:v>
                </c:pt>
                <c:pt idx="13">
                  <c:v>13.5</c:v>
                </c:pt>
                <c:pt idx="14">
                  <c:v>18</c:v>
                </c:pt>
                <c:pt idx="15">
                  <c:v>17.3</c:v>
                </c:pt>
                <c:pt idx="16">
                  <c:v>14.6</c:v>
                </c:pt>
                <c:pt idx="17">
                  <c:v>19.3</c:v>
                </c:pt>
                <c:pt idx="18">
                  <c:v>19.8</c:v>
                </c:pt>
                <c:pt idx="19">
                  <c:v>22.2</c:v>
                </c:pt>
                <c:pt idx="20">
                  <c:v>19.8</c:v>
                </c:pt>
                <c:pt idx="21">
                  <c:v>19.6</c:v>
                </c:pt>
                <c:pt idx="22">
                  <c:v>21</c:v>
                </c:pt>
                <c:pt idx="23">
                  <c:v>18.9</c:v>
                </c:pt>
                <c:pt idx="24">
                  <c:v>19.9</c:v>
                </c:pt>
                <c:pt idx="25">
                  <c:v>21</c:v>
                </c:pt>
                <c:pt idx="26">
                  <c:v>20.8</c:v>
                </c:pt>
                <c:pt idx="27">
                  <c:v>19</c:v>
                </c:pt>
                <c:pt idx="28">
                  <c:v>19.2</c:v>
                </c:pt>
                <c:pt idx="29">
                  <c:v>17.7</c:v>
                </c:pt>
                <c:pt idx="30">
                  <c:v>18.9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14.2</c:v>
                </c:pt>
                <c:pt idx="1">
                  <c:v>14.8</c:v>
                </c:pt>
                <c:pt idx="2">
                  <c:v>17.1</c:v>
                </c:pt>
                <c:pt idx="3">
                  <c:v>16.7</c:v>
                </c:pt>
                <c:pt idx="4">
                  <c:v>17</c:v>
                </c:pt>
                <c:pt idx="5">
                  <c:v>17</c:v>
                </c:pt>
                <c:pt idx="6">
                  <c:v>17.9</c:v>
                </c:pt>
                <c:pt idx="7">
                  <c:v>16</c:v>
                </c:pt>
                <c:pt idx="8">
                  <c:v>16</c:v>
                </c:pt>
                <c:pt idx="9">
                  <c:v>14.2</c:v>
                </c:pt>
                <c:pt idx="10">
                  <c:v>15.7</c:v>
                </c:pt>
                <c:pt idx="11">
                  <c:v>16.9</c:v>
                </c:pt>
                <c:pt idx="12">
                  <c:v>18.7</c:v>
                </c:pt>
                <c:pt idx="13">
                  <c:v>14.3</c:v>
                </c:pt>
                <c:pt idx="14">
                  <c:v>17.6</c:v>
                </c:pt>
                <c:pt idx="15">
                  <c:v>16.9</c:v>
                </c:pt>
                <c:pt idx="16">
                  <c:v>14.8</c:v>
                </c:pt>
                <c:pt idx="17">
                  <c:v>18.7</c:v>
                </c:pt>
                <c:pt idx="18">
                  <c:v>19.4</c:v>
                </c:pt>
                <c:pt idx="19">
                  <c:v>20.9</c:v>
                </c:pt>
                <c:pt idx="20">
                  <c:v>19</c:v>
                </c:pt>
                <c:pt idx="21">
                  <c:v>18.7</c:v>
                </c:pt>
                <c:pt idx="22">
                  <c:v>20</c:v>
                </c:pt>
                <c:pt idx="23">
                  <c:v>18.9</c:v>
                </c:pt>
                <c:pt idx="24">
                  <c:v>19.5</c:v>
                </c:pt>
                <c:pt idx="25">
                  <c:v>10</c:v>
                </c:pt>
                <c:pt idx="26">
                  <c:v>19.8</c:v>
                </c:pt>
                <c:pt idx="27">
                  <c:v>18.8</c:v>
                </c:pt>
                <c:pt idx="28">
                  <c:v>18.3</c:v>
                </c:pt>
                <c:pt idx="29">
                  <c:v>17.7</c:v>
                </c:pt>
                <c:pt idx="30">
                  <c:v>17.8</c:v>
                </c:pt>
              </c:numCache>
            </c:numRef>
          </c:val>
          <c:smooth val="0"/>
        </c:ser>
        <c:marker val="1"/>
        <c:axId val="13477211"/>
        <c:axId val="54186036"/>
      </c:lineChart>
      <c:catAx>
        <c:axId val="1347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3477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14.7</c:v>
                </c:pt>
                <c:pt idx="1">
                  <c:v>14.7</c:v>
                </c:pt>
                <c:pt idx="2">
                  <c:v>14.8</c:v>
                </c:pt>
                <c:pt idx="3">
                  <c:v>14.9</c:v>
                </c:pt>
                <c:pt idx="4">
                  <c:v>15</c:v>
                </c:pt>
                <c:pt idx="5">
                  <c:v>15.1</c:v>
                </c:pt>
                <c:pt idx="6">
                  <c:v>15.1</c:v>
                </c:pt>
                <c:pt idx="7">
                  <c:v>15.1</c:v>
                </c:pt>
                <c:pt idx="8">
                  <c:v>15.1</c:v>
                </c:pt>
                <c:pt idx="9">
                  <c:v>15.1</c:v>
                </c:pt>
                <c:pt idx="10">
                  <c:v>15.1</c:v>
                </c:pt>
                <c:pt idx="11">
                  <c:v>15.2</c:v>
                </c:pt>
                <c:pt idx="12">
                  <c:v>15.4</c:v>
                </c:pt>
                <c:pt idx="13">
                  <c:v>15.5</c:v>
                </c:pt>
                <c:pt idx="14">
                  <c:v>15.6</c:v>
                </c:pt>
                <c:pt idx="15">
                  <c:v>15.6</c:v>
                </c:pt>
                <c:pt idx="16">
                  <c:v>15.7</c:v>
                </c:pt>
                <c:pt idx="17">
                  <c:v>15.8</c:v>
                </c:pt>
                <c:pt idx="18">
                  <c:v>15.9</c:v>
                </c:pt>
                <c:pt idx="19">
                  <c:v>16.1</c:v>
                </c:pt>
                <c:pt idx="20">
                  <c:v>16.1</c:v>
                </c:pt>
                <c:pt idx="21">
                  <c:v>16.2</c:v>
                </c:pt>
                <c:pt idx="22">
                  <c:v>16.3</c:v>
                </c:pt>
                <c:pt idx="23">
                  <c:v>16.4</c:v>
                </c:pt>
                <c:pt idx="24">
                  <c:v>16.5</c:v>
                </c:pt>
                <c:pt idx="25">
                  <c:v>16.7</c:v>
                </c:pt>
                <c:pt idx="26">
                  <c:v>16.8</c:v>
                </c:pt>
                <c:pt idx="27">
                  <c:v>16.8</c:v>
                </c:pt>
                <c:pt idx="28">
                  <c:v>16.9</c:v>
                </c:pt>
                <c:pt idx="29">
                  <c:v>16.8</c:v>
                </c:pt>
                <c:pt idx="30">
                  <c:v>16.8</c:v>
                </c:pt>
              </c:numCache>
            </c:numRef>
          </c:val>
          <c:smooth val="0"/>
        </c:ser>
        <c:marker val="1"/>
        <c:axId val="17912277"/>
        <c:axId val="26992766"/>
      </c:lineChart>
      <c:catAx>
        <c:axId val="17912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7912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1021.5584884254024</c:v>
                </c:pt>
                <c:pt idx="1">
                  <c:v>1023.2439248983444</c:v>
                </c:pt>
                <c:pt idx="2">
                  <c:v>1019.5626861393096</c:v>
                </c:pt>
                <c:pt idx="3">
                  <c:v>1007.6519093136973</c:v>
                </c:pt>
                <c:pt idx="4">
                  <c:v>999.8144185254974</c:v>
                </c:pt>
                <c:pt idx="5">
                  <c:v>1004.4050768940159</c:v>
                </c:pt>
                <c:pt idx="6">
                  <c:v>1015.0732616353795</c:v>
                </c:pt>
                <c:pt idx="7">
                  <c:v>1016.1842870958759</c:v>
                </c:pt>
                <c:pt idx="8">
                  <c:v>1020.5343961784528</c:v>
                </c:pt>
                <c:pt idx="9">
                  <c:v>1020.4298875270547</c:v>
                </c:pt>
                <c:pt idx="10">
                  <c:v>1019.7567016824775</c:v>
                </c:pt>
                <c:pt idx="11">
                  <c:v>1015.519368247845</c:v>
                </c:pt>
                <c:pt idx="12">
                  <c:v>1008.0308513631134</c:v>
                </c:pt>
                <c:pt idx="13">
                  <c:v>1014.3992772907304</c:v>
                </c:pt>
                <c:pt idx="14">
                  <c:v>1018.8383965630987</c:v>
                </c:pt>
                <c:pt idx="15">
                  <c:v>1020.4165380139335</c:v>
                </c:pt>
                <c:pt idx="16">
                  <c:v>1022.9269268115951</c:v>
                </c:pt>
                <c:pt idx="17">
                  <c:v>1014.2029752060049</c:v>
                </c:pt>
                <c:pt idx="18">
                  <c:v>1009.4870499442562</c:v>
                </c:pt>
                <c:pt idx="19">
                  <c:v>1010.9505800424412</c:v>
                </c:pt>
                <c:pt idx="20">
                  <c:v>1019.8587575811827</c:v>
                </c:pt>
                <c:pt idx="21">
                  <c:v>1025.0621398299115</c:v>
                </c:pt>
                <c:pt idx="22">
                  <c:v>1023.5472696725274</c:v>
                </c:pt>
                <c:pt idx="23">
                  <c:v>1020.8690780538838</c:v>
                </c:pt>
                <c:pt idx="24">
                  <c:v>1020.3499218986491</c:v>
                </c:pt>
                <c:pt idx="25">
                  <c:v>1018.9516008072185</c:v>
                </c:pt>
                <c:pt idx="26">
                  <c:v>1019.2666201056262</c:v>
                </c:pt>
                <c:pt idx="27">
                  <c:v>1017.3893364816855</c:v>
                </c:pt>
                <c:pt idx="28">
                  <c:v>1017.4555869080621</c:v>
                </c:pt>
                <c:pt idx="29">
                  <c:v>1017.0308446546507</c:v>
                </c:pt>
                <c:pt idx="30">
                  <c:v>1013.6808430308241</c:v>
                </c:pt>
              </c:numCache>
            </c:numRef>
          </c:val>
          <c:smooth val="0"/>
        </c:ser>
        <c:marker val="1"/>
        <c:axId val="41608303"/>
        <c:axId val="38930408"/>
      </c:lineChart>
      <c:catAx>
        <c:axId val="41608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160830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13.21054541402287</c:v>
                </c:pt>
                <c:pt idx="1">
                  <c:v>13.444844260083805</c:v>
                </c:pt>
                <c:pt idx="2">
                  <c:v>14.332715580072179</c:v>
                </c:pt>
                <c:pt idx="3">
                  <c:v>14.668997525966681</c:v>
                </c:pt>
                <c:pt idx="4">
                  <c:v>13.211917377003228</c:v>
                </c:pt>
                <c:pt idx="5">
                  <c:v>11.263620139097133</c:v>
                </c:pt>
                <c:pt idx="6">
                  <c:v>12.915375791039015</c:v>
                </c:pt>
                <c:pt idx="7">
                  <c:v>13.869869887111717</c:v>
                </c:pt>
                <c:pt idx="8">
                  <c:v>14.0244562007531</c:v>
                </c:pt>
                <c:pt idx="9">
                  <c:v>12.0088947531343</c:v>
                </c:pt>
                <c:pt idx="10">
                  <c:v>12.52258999298456</c:v>
                </c:pt>
                <c:pt idx="11">
                  <c:v>15.365489304816467</c:v>
                </c:pt>
                <c:pt idx="12">
                  <c:v>15.017403407253017</c:v>
                </c:pt>
                <c:pt idx="13">
                  <c:v>11.673922121644136</c:v>
                </c:pt>
                <c:pt idx="14">
                  <c:v>12.990195078042376</c:v>
                </c:pt>
                <c:pt idx="15">
                  <c:v>15.392082933908851</c:v>
                </c:pt>
                <c:pt idx="16">
                  <c:v>16.064793624606214</c:v>
                </c:pt>
                <c:pt idx="17">
                  <c:v>18.706165662678405</c:v>
                </c:pt>
                <c:pt idx="18">
                  <c:v>18.27910863065481</c:v>
                </c:pt>
                <c:pt idx="19">
                  <c:v>18.01723167805609</c:v>
                </c:pt>
                <c:pt idx="20">
                  <c:v>16.187072732959297</c:v>
                </c:pt>
                <c:pt idx="21">
                  <c:v>17.001852935609957</c:v>
                </c:pt>
                <c:pt idx="22">
                  <c:v>16.652247461343354</c:v>
                </c:pt>
                <c:pt idx="23">
                  <c:v>14.881780631050693</c:v>
                </c:pt>
                <c:pt idx="24">
                  <c:v>16.616975631715835</c:v>
                </c:pt>
                <c:pt idx="25">
                  <c:v>17.429470172762876</c:v>
                </c:pt>
                <c:pt idx="26">
                  <c:v>11.935149098340942</c:v>
                </c:pt>
                <c:pt idx="27">
                  <c:v>11.541979375024727</c:v>
                </c:pt>
                <c:pt idx="28">
                  <c:v>14.072164962378114</c:v>
                </c:pt>
                <c:pt idx="29">
                  <c:v>11.871697361358779</c:v>
                </c:pt>
                <c:pt idx="30">
                  <c:v>14.746257707331427</c:v>
                </c:pt>
              </c:numCache>
            </c:numRef>
          </c:val>
          <c:smooth val="0"/>
        </c:ser>
        <c:marker val="1"/>
        <c:axId val="14829353"/>
        <c:axId val="66355314"/>
      </c:lineChart>
      <c:catAx>
        <c:axId val="14829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55314"/>
        <c:crosses val="autoZero"/>
        <c:auto val="1"/>
        <c:lblOffset val="100"/>
        <c:noMultiLvlLbl val="0"/>
      </c:catAx>
      <c:valAx>
        <c:axId val="66355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4829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2f177b1-bac4-43d1-b889-cc7e09785ea5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f2088e0-d159-4221-94b5-d6de9422fea6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45ed4ca-5c1e-4fe9-97b1-acd969462d00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81e3075-41ea-45a2-a649-7efa4928afb1}" type="TxLink">
            <a:rPr lang="en-US" cap="none" sz="1000" b="0" i="0" u="none" baseline="0">
              <a:latin typeface="Arial"/>
              <a:ea typeface="Arial"/>
              <a:cs typeface="Arial"/>
            </a:rPr>
            <a:t>10.6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ded05a5-0ad9-4795-aa91-d4c5064d4765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447469e-4129-4e20-9468-9a65e3203781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a9d3888-8915-49b6-941b-a94e2ec6cc12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af15cba-18bb-4434-9a78-68e4c39d8d7f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c160374-dd5c-4286-94dc-d10b920aa703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G27" sqref="G27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107</v>
      </c>
      <c r="R4" s="60">
        <v>2014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17.1</v>
      </c>
      <c r="C9" s="65">
        <v>14.9</v>
      </c>
      <c r="D9" s="65">
        <v>22.6</v>
      </c>
      <c r="E9" s="65">
        <v>7.3</v>
      </c>
      <c r="F9" s="66">
        <f aca="true" t="shared" si="0" ref="F9:F39">AVERAGE(D9:E9)</f>
        <v>14.950000000000001</v>
      </c>
      <c r="G9" s="67">
        <f>100*(AJ9/AH9)</f>
        <v>77.8700543381677</v>
      </c>
      <c r="H9" s="67">
        <f aca="true" t="shared" si="1" ref="H9:H39">AK9</f>
        <v>13.21054541402287</v>
      </c>
      <c r="I9" s="68">
        <v>3.5</v>
      </c>
      <c r="J9" s="66"/>
      <c r="K9" s="68">
        <v>14.2</v>
      </c>
      <c r="L9" s="65">
        <v>14.2</v>
      </c>
      <c r="M9" s="65"/>
      <c r="N9" s="65">
        <v>15</v>
      </c>
      <c r="O9" s="66">
        <v>14.7</v>
      </c>
      <c r="P9" s="69" t="s">
        <v>105</v>
      </c>
      <c r="Q9" s="70">
        <v>12</v>
      </c>
      <c r="R9" s="67">
        <v>10.6</v>
      </c>
      <c r="S9" s="67"/>
      <c r="T9" s="67">
        <v>0</v>
      </c>
      <c r="U9" s="67"/>
      <c r="V9" s="71">
        <v>1</v>
      </c>
      <c r="W9" s="64">
        <v>1011.4</v>
      </c>
      <c r="X9" s="121">
        <f aca="true" t="shared" si="2" ref="X9:X39">W9+AU17</f>
        <v>1021.5584884254024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19.490204980077856</v>
      </c>
      <c r="AI9">
        <f aca="true" t="shared" si="5" ref="AI9:AI39">IF(W9&gt;=0,6.107*EXP(17.38*(C9/(239+C9))),6.107*EXP(22.44*(C9/(272.4+C9))))</f>
        <v>16.934833208606896</v>
      </c>
      <c r="AJ9">
        <f aca="true" t="shared" si="6" ref="AJ9:AJ39">IF(C9&gt;=0,AI9-(0.000799*1000*(B9-C9)),AI9-(0.00072*1000*(B9-C9)))</f>
        <v>15.177033208606895</v>
      </c>
      <c r="AK9">
        <f>239*LN(AJ9/6.107)/(17.38-LN(AJ9/6.107))</f>
        <v>13.21054541402287</v>
      </c>
      <c r="AM9">
        <f>COUNTIF(V9:V39,"&lt;1")</f>
        <v>7</v>
      </c>
      <c r="AN9">
        <f>COUNTIF(E9:E39,"&lt;0")</f>
        <v>0</v>
      </c>
      <c r="AO9">
        <f>COUNTIF(I9:I39,"&lt;0")</f>
        <v>0</v>
      </c>
      <c r="AP9">
        <f>COUNTIF(Q9:Q39,"&gt;=39")</f>
        <v>0</v>
      </c>
    </row>
    <row r="10" spans="1:37" ht="12.75">
      <c r="A10" s="72">
        <v>2</v>
      </c>
      <c r="B10" s="73">
        <v>18</v>
      </c>
      <c r="C10" s="74">
        <v>15.4</v>
      </c>
      <c r="D10" s="74">
        <v>23.6</v>
      </c>
      <c r="E10" s="74">
        <v>6.3</v>
      </c>
      <c r="F10" s="75">
        <f t="shared" si="0"/>
        <v>14.950000000000001</v>
      </c>
      <c r="G10" s="67">
        <f aca="true" t="shared" si="7" ref="G10:G39">100*(AJ10/AH10)</f>
        <v>74.70353217343806</v>
      </c>
      <c r="H10" s="76">
        <f t="shared" si="1"/>
        <v>13.444844260083805</v>
      </c>
      <c r="I10" s="77">
        <v>3.1</v>
      </c>
      <c r="J10" s="75"/>
      <c r="K10" s="77">
        <v>15</v>
      </c>
      <c r="L10" s="74">
        <v>14.8</v>
      </c>
      <c r="M10" s="74"/>
      <c r="N10" s="74">
        <v>15.1</v>
      </c>
      <c r="O10" s="75">
        <v>14.7</v>
      </c>
      <c r="P10" s="78" t="s">
        <v>109</v>
      </c>
      <c r="Q10" s="79">
        <v>14</v>
      </c>
      <c r="R10" s="76">
        <v>6</v>
      </c>
      <c r="S10" s="76"/>
      <c r="T10" s="76">
        <v>0</v>
      </c>
      <c r="U10" s="76"/>
      <c r="V10" s="80">
        <v>1</v>
      </c>
      <c r="W10" s="73">
        <v>1013.1</v>
      </c>
      <c r="X10" s="121">
        <f t="shared" si="2"/>
        <v>1023.2439248983444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2</v>
      </c>
      <c r="AD10">
        <f aca="true" t="shared" si="10" ref="AD10:AD39">IF((MIN($I$9:$I$39)=$I10),A10,0)</f>
        <v>2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20.629290169999656</v>
      </c>
      <c r="AI10">
        <f t="shared" si="5"/>
        <v>17.48820841929759</v>
      </c>
      <c r="AJ10">
        <f t="shared" si="6"/>
        <v>15.410808419297588</v>
      </c>
      <c r="AK10">
        <f aca="true" t="shared" si="12" ref="AK10:AK39">239*LN(AJ10/6.107)/(17.38-LN(AJ10/6.107))</f>
        <v>13.444844260083805</v>
      </c>
    </row>
    <row r="11" spans="1:37" ht="12.75">
      <c r="A11" s="63">
        <v>3</v>
      </c>
      <c r="B11" s="64">
        <v>19.3</v>
      </c>
      <c r="C11" s="65">
        <v>16.4</v>
      </c>
      <c r="D11" s="65">
        <v>22.6</v>
      </c>
      <c r="E11" s="65">
        <v>14.5</v>
      </c>
      <c r="F11" s="66">
        <f t="shared" si="0"/>
        <v>18.55</v>
      </c>
      <c r="G11" s="67">
        <f t="shared" si="7"/>
        <v>72.95556449485318</v>
      </c>
      <c r="H11" s="67">
        <f t="shared" si="1"/>
        <v>14.332715580072179</v>
      </c>
      <c r="I11" s="68">
        <v>10.5</v>
      </c>
      <c r="J11" s="66"/>
      <c r="K11" s="68">
        <v>17.4</v>
      </c>
      <c r="L11" s="65">
        <v>17.1</v>
      </c>
      <c r="M11" s="65"/>
      <c r="N11" s="65">
        <v>15.4</v>
      </c>
      <c r="O11" s="66">
        <v>14.8</v>
      </c>
      <c r="P11" s="69" t="s">
        <v>108</v>
      </c>
      <c r="Q11" s="70">
        <v>16</v>
      </c>
      <c r="R11" s="67">
        <v>5.8</v>
      </c>
      <c r="S11" s="67"/>
      <c r="T11" s="67">
        <v>0</v>
      </c>
      <c r="U11" s="67"/>
      <c r="V11" s="71">
        <v>2</v>
      </c>
      <c r="W11" s="64">
        <v>1009.5</v>
      </c>
      <c r="X11" s="121">
        <f t="shared" si="2"/>
        <v>1019.5626861393096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22.37753182360666</v>
      </c>
      <c r="AI11">
        <f t="shared" si="5"/>
        <v>18.642754661927654</v>
      </c>
      <c r="AJ11">
        <f t="shared" si="6"/>
        <v>16.32565466192765</v>
      </c>
      <c r="AK11">
        <f t="shared" si="12"/>
        <v>14.332715580072179</v>
      </c>
    </row>
    <row r="12" spans="1:37" ht="12.75">
      <c r="A12" s="72">
        <v>4</v>
      </c>
      <c r="B12" s="73">
        <v>19.1</v>
      </c>
      <c r="C12" s="74">
        <v>16.5</v>
      </c>
      <c r="D12" s="74">
        <v>23.7</v>
      </c>
      <c r="E12" s="74">
        <v>14</v>
      </c>
      <c r="F12" s="75">
        <f t="shared" si="0"/>
        <v>18.85</v>
      </c>
      <c r="G12" s="67">
        <f t="shared" si="7"/>
        <v>75.49365039736624</v>
      </c>
      <c r="H12" s="76">
        <f t="shared" si="1"/>
        <v>14.668997525966681</v>
      </c>
      <c r="I12" s="77">
        <v>11</v>
      </c>
      <c r="J12" s="75"/>
      <c r="K12" s="77">
        <v>17</v>
      </c>
      <c r="L12" s="74">
        <v>16.7</v>
      </c>
      <c r="M12" s="74"/>
      <c r="N12" s="74">
        <v>15.7</v>
      </c>
      <c r="O12" s="75">
        <v>14.9</v>
      </c>
      <c r="P12" s="78" t="s">
        <v>110</v>
      </c>
      <c r="Q12" s="79">
        <v>26</v>
      </c>
      <c r="R12" s="76">
        <v>8</v>
      </c>
      <c r="S12" s="76"/>
      <c r="T12" s="76">
        <v>9</v>
      </c>
      <c r="U12" s="76"/>
      <c r="V12" s="80">
        <v>7</v>
      </c>
      <c r="W12" s="73">
        <v>997.7</v>
      </c>
      <c r="X12" s="121">
        <f t="shared" si="2"/>
        <v>1007.6519093136973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22.100407719188595</v>
      </c>
      <c r="AI12">
        <f t="shared" si="5"/>
        <v>18.76180453991678</v>
      </c>
      <c r="AJ12">
        <f t="shared" si="6"/>
        <v>16.68440453991678</v>
      </c>
      <c r="AK12">
        <f t="shared" si="12"/>
        <v>14.668997525966681</v>
      </c>
    </row>
    <row r="13" spans="1:37" ht="12.75">
      <c r="A13" s="63">
        <v>5</v>
      </c>
      <c r="B13" s="64">
        <v>15</v>
      </c>
      <c r="C13" s="65">
        <v>14</v>
      </c>
      <c r="D13" s="65">
        <v>21.1</v>
      </c>
      <c r="E13" s="65">
        <v>13.2</v>
      </c>
      <c r="F13" s="66">
        <f t="shared" si="0"/>
        <v>17.15</v>
      </c>
      <c r="G13" s="67">
        <f t="shared" si="7"/>
        <v>89.05280259597517</v>
      </c>
      <c r="H13" s="67">
        <f t="shared" si="1"/>
        <v>13.211917377003228</v>
      </c>
      <c r="I13" s="68">
        <v>14.2</v>
      </c>
      <c r="J13" s="66"/>
      <c r="K13" s="68">
        <v>17.4</v>
      </c>
      <c r="L13" s="65">
        <v>17</v>
      </c>
      <c r="M13" s="65"/>
      <c r="N13" s="65">
        <v>15.4</v>
      </c>
      <c r="O13" s="66">
        <v>15</v>
      </c>
      <c r="P13" s="69" t="s">
        <v>106</v>
      </c>
      <c r="Q13" s="70">
        <v>15</v>
      </c>
      <c r="R13" s="67">
        <v>9</v>
      </c>
      <c r="S13" s="67"/>
      <c r="T13" s="67">
        <v>0</v>
      </c>
      <c r="U13" s="67"/>
      <c r="V13" s="71">
        <v>7</v>
      </c>
      <c r="W13" s="64">
        <v>989.8</v>
      </c>
      <c r="X13" s="121">
        <f t="shared" si="2"/>
        <v>999.8144185254974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17.04426199146042</v>
      </c>
      <c r="AI13">
        <f t="shared" si="5"/>
        <v>15.977392985196072</v>
      </c>
      <c r="AJ13">
        <f t="shared" si="6"/>
        <v>15.178392985196073</v>
      </c>
      <c r="AK13">
        <f t="shared" si="12"/>
        <v>13.211917377003228</v>
      </c>
    </row>
    <row r="14" spans="1:37" ht="12.75">
      <c r="A14" s="72">
        <v>6</v>
      </c>
      <c r="B14" s="73">
        <v>16.6</v>
      </c>
      <c r="C14" s="74">
        <v>13.7</v>
      </c>
      <c r="D14" s="74">
        <v>21.3</v>
      </c>
      <c r="E14" s="74">
        <v>9</v>
      </c>
      <c r="F14" s="75">
        <f t="shared" si="0"/>
        <v>15.15</v>
      </c>
      <c r="G14" s="67">
        <f t="shared" si="7"/>
        <v>70.7140426555957</v>
      </c>
      <c r="H14" s="76">
        <f t="shared" si="1"/>
        <v>11.263620139097133</v>
      </c>
      <c r="I14" s="77">
        <v>4.9</v>
      </c>
      <c r="J14" s="75"/>
      <c r="K14" s="77">
        <v>17.9</v>
      </c>
      <c r="L14" s="74">
        <v>17</v>
      </c>
      <c r="M14" s="74"/>
      <c r="N14" s="74">
        <v>15.8</v>
      </c>
      <c r="O14" s="75">
        <v>15.1</v>
      </c>
      <c r="P14" s="78" t="s">
        <v>106</v>
      </c>
      <c r="Q14" s="79">
        <v>21</v>
      </c>
      <c r="R14" s="76">
        <v>9.1</v>
      </c>
      <c r="S14" s="76"/>
      <c r="T14" s="76">
        <v>1.5</v>
      </c>
      <c r="U14" s="76"/>
      <c r="V14" s="80">
        <v>4</v>
      </c>
      <c r="W14" s="73">
        <v>994.4</v>
      </c>
      <c r="X14" s="121">
        <f t="shared" si="2"/>
        <v>1004.4050768940159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18.881520606251</v>
      </c>
      <c r="AI14">
        <f t="shared" si="5"/>
        <v>15.668986535529427</v>
      </c>
      <c r="AJ14">
        <f t="shared" si="6"/>
        <v>13.351886535529426</v>
      </c>
      <c r="AK14">
        <f t="shared" si="12"/>
        <v>11.263620139097133</v>
      </c>
    </row>
    <row r="15" spans="1:37" ht="12.75">
      <c r="A15" s="63">
        <v>7</v>
      </c>
      <c r="B15" s="64">
        <v>17.7</v>
      </c>
      <c r="C15" s="65">
        <v>15</v>
      </c>
      <c r="D15" s="65">
        <v>20.7</v>
      </c>
      <c r="E15" s="65">
        <v>8.6</v>
      </c>
      <c r="F15" s="66">
        <f t="shared" si="0"/>
        <v>14.649999999999999</v>
      </c>
      <c r="G15" s="67">
        <f t="shared" si="7"/>
        <v>73.5402668911698</v>
      </c>
      <c r="H15" s="67">
        <f t="shared" si="1"/>
        <v>12.915375791039015</v>
      </c>
      <c r="I15" s="68">
        <v>4.8</v>
      </c>
      <c r="J15" s="66"/>
      <c r="K15" s="68">
        <v>19.1</v>
      </c>
      <c r="L15" s="65">
        <v>17.9</v>
      </c>
      <c r="M15" s="65"/>
      <c r="N15" s="65">
        <v>15.7</v>
      </c>
      <c r="O15" s="66">
        <v>15.1</v>
      </c>
      <c r="P15" s="69" t="s">
        <v>111</v>
      </c>
      <c r="Q15" s="70">
        <v>13</v>
      </c>
      <c r="R15" s="67">
        <v>3</v>
      </c>
      <c r="S15" s="67"/>
      <c r="T15" s="67">
        <v>0.3</v>
      </c>
      <c r="U15" s="67"/>
      <c r="V15" s="71">
        <v>4</v>
      </c>
      <c r="W15" s="64">
        <v>1005</v>
      </c>
      <c r="X15" s="121">
        <f t="shared" si="2"/>
        <v>1015.0732616353795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20.243279798659454</v>
      </c>
      <c r="AI15">
        <f t="shared" si="5"/>
        <v>17.04426199146042</v>
      </c>
      <c r="AJ15">
        <f t="shared" si="6"/>
        <v>14.88696199146042</v>
      </c>
      <c r="AK15">
        <f t="shared" si="12"/>
        <v>12.915375791039015</v>
      </c>
    </row>
    <row r="16" spans="1:37" ht="12.75">
      <c r="A16" s="72">
        <v>8</v>
      </c>
      <c r="B16" s="73">
        <v>17.7</v>
      </c>
      <c r="C16" s="74">
        <v>15.5</v>
      </c>
      <c r="D16" s="74">
        <v>20.6</v>
      </c>
      <c r="E16" s="74">
        <v>9.4</v>
      </c>
      <c r="F16" s="75">
        <f t="shared" si="0"/>
        <v>15</v>
      </c>
      <c r="G16" s="67">
        <f t="shared" si="7"/>
        <v>78.26285085520556</v>
      </c>
      <c r="H16" s="76">
        <f t="shared" si="1"/>
        <v>13.869869887111717</v>
      </c>
      <c r="I16" s="77">
        <v>5.3</v>
      </c>
      <c r="J16" s="75"/>
      <c r="K16" s="77">
        <v>18</v>
      </c>
      <c r="L16" s="74">
        <v>16</v>
      </c>
      <c r="M16" s="74"/>
      <c r="N16" s="74">
        <v>15.6</v>
      </c>
      <c r="O16" s="75">
        <v>15.1</v>
      </c>
      <c r="P16" s="78" t="s">
        <v>113</v>
      </c>
      <c r="Q16" s="79">
        <v>12</v>
      </c>
      <c r="R16" s="76">
        <v>2</v>
      </c>
      <c r="S16" s="76"/>
      <c r="T16" s="76">
        <v>19.3</v>
      </c>
      <c r="U16" s="76"/>
      <c r="V16" s="80">
        <v>0</v>
      </c>
      <c r="W16" s="73">
        <v>1006.1</v>
      </c>
      <c r="X16" s="121">
        <f t="shared" si="2"/>
        <v>1016.1842870958759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8</v>
      </c>
      <c r="AF16">
        <f t="shared" si="4"/>
        <v>0</v>
      </c>
      <c r="AH16">
        <f t="shared" si="11"/>
        <v>20.243279798659454</v>
      </c>
      <c r="AI16">
        <f t="shared" si="5"/>
        <v>17.600767877026804</v>
      </c>
      <c r="AJ16">
        <f t="shared" si="6"/>
        <v>15.842967877026805</v>
      </c>
      <c r="AK16">
        <f t="shared" si="12"/>
        <v>13.869869887111717</v>
      </c>
    </row>
    <row r="17" spans="1:47" ht="12.75">
      <c r="A17" s="63">
        <v>9</v>
      </c>
      <c r="B17" s="64">
        <v>17.5</v>
      </c>
      <c r="C17" s="65">
        <v>15.5</v>
      </c>
      <c r="D17" s="65">
        <v>21.7</v>
      </c>
      <c r="E17" s="65">
        <v>8.1</v>
      </c>
      <c r="F17" s="66">
        <f t="shared" si="0"/>
        <v>14.899999999999999</v>
      </c>
      <c r="G17" s="67">
        <f t="shared" si="7"/>
        <v>80.0559888757895</v>
      </c>
      <c r="H17" s="67">
        <f t="shared" si="1"/>
        <v>14.0244562007531</v>
      </c>
      <c r="I17" s="68">
        <v>4.3</v>
      </c>
      <c r="J17" s="66"/>
      <c r="K17" s="68">
        <v>18</v>
      </c>
      <c r="L17" s="65">
        <v>16</v>
      </c>
      <c r="M17" s="65"/>
      <c r="N17" s="65">
        <v>15.6</v>
      </c>
      <c r="O17" s="66">
        <v>15.1</v>
      </c>
      <c r="P17" s="69" t="s">
        <v>114</v>
      </c>
      <c r="Q17" s="70">
        <v>27</v>
      </c>
      <c r="R17" s="67">
        <v>11</v>
      </c>
      <c r="S17" s="67"/>
      <c r="T17" s="67">
        <v>0.2</v>
      </c>
      <c r="U17" s="67"/>
      <c r="V17" s="71">
        <v>4</v>
      </c>
      <c r="W17" s="64">
        <v>1010.4</v>
      </c>
      <c r="X17" s="121">
        <f t="shared" si="2"/>
        <v>1020.5343961784528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19.989469996874096</v>
      </c>
      <c r="AI17">
        <f t="shared" si="5"/>
        <v>17.600767877026804</v>
      </c>
      <c r="AJ17">
        <f t="shared" si="6"/>
        <v>16.002767877026805</v>
      </c>
      <c r="AK17">
        <f t="shared" si="12"/>
        <v>14.0244562007531</v>
      </c>
      <c r="AU17">
        <f aca="true" t="shared" si="13" ref="AU17:AU47">W9*(10^(85/(18429.1+(67.53*B9)+(0.003*31)))-1)</f>
        <v>10.158488425402425</v>
      </c>
    </row>
    <row r="18" spans="1:47" ht="12.75">
      <c r="A18" s="72">
        <v>10</v>
      </c>
      <c r="B18" s="73">
        <v>17.6</v>
      </c>
      <c r="C18" s="74">
        <v>14.5</v>
      </c>
      <c r="D18" s="74">
        <v>24.5</v>
      </c>
      <c r="E18" s="74">
        <v>12.2</v>
      </c>
      <c r="F18" s="75">
        <f t="shared" si="0"/>
        <v>18.35</v>
      </c>
      <c r="G18" s="67">
        <f t="shared" si="7"/>
        <v>69.72729821410378</v>
      </c>
      <c r="H18" s="76">
        <f t="shared" si="1"/>
        <v>12.0088947531343</v>
      </c>
      <c r="I18" s="77">
        <v>9.2</v>
      </c>
      <c r="J18" s="75"/>
      <c r="K18" s="77">
        <v>14</v>
      </c>
      <c r="L18" s="74">
        <v>14.2</v>
      </c>
      <c r="M18" s="74"/>
      <c r="N18" s="74">
        <v>15.6</v>
      </c>
      <c r="O18" s="75">
        <v>15.1</v>
      </c>
      <c r="P18" s="78" t="s">
        <v>112</v>
      </c>
      <c r="Q18" s="79">
        <v>13</v>
      </c>
      <c r="R18" s="76">
        <v>7</v>
      </c>
      <c r="S18" s="76"/>
      <c r="T18" s="76">
        <v>0</v>
      </c>
      <c r="U18" s="76"/>
      <c r="V18" s="80">
        <v>0</v>
      </c>
      <c r="W18" s="73">
        <v>1010.3</v>
      </c>
      <c r="X18" s="121">
        <f t="shared" si="2"/>
        <v>1020.4298875270547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20.116024057681578</v>
      </c>
      <c r="AI18">
        <f t="shared" si="5"/>
        <v>16.503260083520495</v>
      </c>
      <c r="AJ18">
        <f t="shared" si="6"/>
        <v>14.026360083520494</v>
      </c>
      <c r="AK18">
        <f t="shared" si="12"/>
        <v>12.0088947531343</v>
      </c>
      <c r="AU18">
        <f t="shared" si="13"/>
        <v>10.143924898344343</v>
      </c>
    </row>
    <row r="19" spans="1:47" ht="12.75">
      <c r="A19" s="63">
        <v>11</v>
      </c>
      <c r="B19" s="64">
        <v>13.8</v>
      </c>
      <c r="C19" s="65">
        <v>13.1</v>
      </c>
      <c r="D19" s="65">
        <v>22.7</v>
      </c>
      <c r="E19" s="65">
        <v>8.9</v>
      </c>
      <c r="F19" s="66">
        <f t="shared" si="0"/>
        <v>15.8</v>
      </c>
      <c r="G19" s="67">
        <f t="shared" si="7"/>
        <v>91.99375101431421</v>
      </c>
      <c r="H19" s="67">
        <f t="shared" si="1"/>
        <v>12.52258999298456</v>
      </c>
      <c r="I19" s="68">
        <v>5.3</v>
      </c>
      <c r="J19" s="66"/>
      <c r="K19" s="68">
        <v>15.3</v>
      </c>
      <c r="L19" s="65">
        <v>15.7</v>
      </c>
      <c r="M19" s="65"/>
      <c r="N19" s="65">
        <v>15.9</v>
      </c>
      <c r="O19" s="66">
        <v>15.1</v>
      </c>
      <c r="P19" s="69" t="s">
        <v>106</v>
      </c>
      <c r="Q19" s="70">
        <v>13</v>
      </c>
      <c r="R19" s="67">
        <v>8</v>
      </c>
      <c r="S19" s="67"/>
      <c r="T19" s="67">
        <v>0</v>
      </c>
      <c r="U19" s="67"/>
      <c r="V19" s="71">
        <v>8</v>
      </c>
      <c r="W19" s="64">
        <v>1009.5</v>
      </c>
      <c r="X19" s="121">
        <f t="shared" si="2"/>
        <v>1019.7567016824775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15.771202559854595</v>
      </c>
      <c r="AI19">
        <f t="shared" si="5"/>
        <v>15.067820814875786</v>
      </c>
      <c r="AJ19">
        <f t="shared" si="6"/>
        <v>14.508520814875785</v>
      </c>
      <c r="AK19">
        <f t="shared" si="12"/>
        <v>12.52258999298456</v>
      </c>
      <c r="AU19">
        <f t="shared" si="13"/>
        <v>10.062686139309589</v>
      </c>
    </row>
    <row r="20" spans="1:47" ht="12.75">
      <c r="A20" s="72">
        <v>12</v>
      </c>
      <c r="B20" s="73">
        <v>19.4</v>
      </c>
      <c r="C20" s="74">
        <v>17</v>
      </c>
      <c r="D20" s="74">
        <v>25.9</v>
      </c>
      <c r="E20" s="74">
        <v>12</v>
      </c>
      <c r="F20" s="75">
        <f t="shared" si="0"/>
        <v>18.95</v>
      </c>
      <c r="G20" s="67">
        <f t="shared" si="7"/>
        <v>77.4940308948515</v>
      </c>
      <c r="H20" s="76">
        <f t="shared" si="1"/>
        <v>15.365489304816467</v>
      </c>
      <c r="I20" s="77">
        <v>8.7</v>
      </c>
      <c r="J20" s="75"/>
      <c r="K20" s="77">
        <v>16.8</v>
      </c>
      <c r="L20" s="74">
        <v>16.9</v>
      </c>
      <c r="M20" s="74"/>
      <c r="N20" s="74">
        <v>15.9</v>
      </c>
      <c r="O20" s="75">
        <v>15.2</v>
      </c>
      <c r="P20" s="78" t="s">
        <v>115</v>
      </c>
      <c r="Q20" s="79">
        <v>10</v>
      </c>
      <c r="R20" s="76">
        <v>8.8</v>
      </c>
      <c r="S20" s="76"/>
      <c r="T20" s="76">
        <v>0.8</v>
      </c>
      <c r="U20" s="76"/>
      <c r="V20" s="80">
        <v>0</v>
      </c>
      <c r="W20" s="73">
        <v>1005.5</v>
      </c>
      <c r="X20" s="121">
        <f t="shared" si="2"/>
        <v>1015.519368247845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22.51723138592285</v>
      </c>
      <c r="AI20">
        <f t="shared" si="5"/>
        <v>19.367110246872254</v>
      </c>
      <c r="AJ20">
        <f t="shared" si="6"/>
        <v>17.449510246872254</v>
      </c>
      <c r="AK20">
        <f t="shared" si="12"/>
        <v>15.365489304816467</v>
      </c>
      <c r="AU20">
        <f t="shared" si="13"/>
        <v>9.9519093136972</v>
      </c>
    </row>
    <row r="21" spans="1:47" ht="12.75">
      <c r="A21" s="63">
        <v>13</v>
      </c>
      <c r="B21" s="64">
        <v>16.9</v>
      </c>
      <c r="C21" s="65">
        <v>15.8</v>
      </c>
      <c r="D21" s="65">
        <v>21.4</v>
      </c>
      <c r="E21" s="65">
        <v>16.4</v>
      </c>
      <c r="F21" s="66">
        <f t="shared" si="0"/>
        <v>18.9</v>
      </c>
      <c r="G21" s="67">
        <f t="shared" si="7"/>
        <v>88.665303594311</v>
      </c>
      <c r="H21" s="67">
        <f t="shared" si="1"/>
        <v>15.017403407253017</v>
      </c>
      <c r="I21" s="68">
        <v>15.7</v>
      </c>
      <c r="J21" s="66"/>
      <c r="K21" s="68">
        <v>18.8</v>
      </c>
      <c r="L21" s="65">
        <v>18.7</v>
      </c>
      <c r="M21" s="65"/>
      <c r="N21" s="65">
        <v>16.3</v>
      </c>
      <c r="O21" s="66">
        <v>15.4</v>
      </c>
      <c r="P21" s="69" t="s">
        <v>106</v>
      </c>
      <c r="Q21" s="70">
        <v>23</v>
      </c>
      <c r="R21" s="67">
        <v>4</v>
      </c>
      <c r="S21" s="67"/>
      <c r="T21" s="67">
        <v>0</v>
      </c>
      <c r="U21" s="67"/>
      <c r="V21" s="71">
        <v>8</v>
      </c>
      <c r="W21" s="64">
        <v>998</v>
      </c>
      <c r="X21" s="121">
        <f t="shared" si="2"/>
        <v>1008.0308513631134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19.24469765091116</v>
      </c>
      <c r="AI21">
        <f t="shared" si="5"/>
        <v>17.942269597987615</v>
      </c>
      <c r="AJ21">
        <f t="shared" si="6"/>
        <v>17.063369597987617</v>
      </c>
      <c r="AK21">
        <f t="shared" si="12"/>
        <v>15.017403407253017</v>
      </c>
      <c r="AU21">
        <f t="shared" si="13"/>
        <v>10.014418525497527</v>
      </c>
    </row>
    <row r="22" spans="1:47" ht="12.75">
      <c r="A22" s="72">
        <v>14</v>
      </c>
      <c r="B22" s="73">
        <v>13.9</v>
      </c>
      <c r="C22" s="74">
        <v>12.7</v>
      </c>
      <c r="D22" s="74">
        <v>22.1</v>
      </c>
      <c r="E22" s="74">
        <v>8.5</v>
      </c>
      <c r="F22" s="75">
        <f t="shared" si="0"/>
        <v>15.3</v>
      </c>
      <c r="G22" s="67">
        <f t="shared" si="7"/>
        <v>86.42804840719121</v>
      </c>
      <c r="H22" s="76">
        <f t="shared" si="1"/>
        <v>11.673922121644136</v>
      </c>
      <c r="I22" s="77">
        <v>3.7</v>
      </c>
      <c r="J22" s="75"/>
      <c r="K22" s="77">
        <v>13.5</v>
      </c>
      <c r="L22" s="74">
        <v>14.3</v>
      </c>
      <c r="M22" s="74"/>
      <c r="N22" s="74">
        <v>16.2</v>
      </c>
      <c r="O22" s="75">
        <v>15.5</v>
      </c>
      <c r="P22" s="78" t="s">
        <v>127</v>
      </c>
      <c r="Q22" s="79">
        <v>17</v>
      </c>
      <c r="R22" s="76">
        <v>5</v>
      </c>
      <c r="S22" s="76"/>
      <c r="T22" s="76">
        <v>0.5</v>
      </c>
      <c r="U22" s="76"/>
      <c r="V22" s="80">
        <v>0</v>
      </c>
      <c r="W22" s="73">
        <v>1004.2</v>
      </c>
      <c r="X22" s="121">
        <f t="shared" si="2"/>
        <v>1014.3992772907304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15.87400375938533</v>
      </c>
      <c r="AI22">
        <f t="shared" si="5"/>
        <v>14.678391653320906</v>
      </c>
      <c r="AJ22">
        <f t="shared" si="6"/>
        <v>13.719591653320906</v>
      </c>
      <c r="AK22">
        <f t="shared" si="12"/>
        <v>11.673922121644136</v>
      </c>
      <c r="AU22">
        <f t="shared" si="13"/>
        <v>10.005076894015952</v>
      </c>
    </row>
    <row r="23" spans="1:47" ht="12.75">
      <c r="A23" s="63">
        <v>15</v>
      </c>
      <c r="B23" s="64">
        <v>16.9</v>
      </c>
      <c r="C23" s="65">
        <v>14.7</v>
      </c>
      <c r="D23" s="65">
        <v>22.1</v>
      </c>
      <c r="E23" s="65">
        <v>14</v>
      </c>
      <c r="F23" s="66">
        <f t="shared" si="0"/>
        <v>18.05</v>
      </c>
      <c r="G23" s="67">
        <f t="shared" si="7"/>
        <v>77.73582328195333</v>
      </c>
      <c r="H23" s="67">
        <f t="shared" si="1"/>
        <v>12.990195078042376</v>
      </c>
      <c r="I23" s="68">
        <v>11.6</v>
      </c>
      <c r="J23" s="66"/>
      <c r="K23" s="68">
        <v>18</v>
      </c>
      <c r="L23" s="65">
        <v>17.6</v>
      </c>
      <c r="M23" s="65"/>
      <c r="N23" s="65">
        <v>16.3</v>
      </c>
      <c r="O23" s="66">
        <v>15.6</v>
      </c>
      <c r="P23" s="69" t="s">
        <v>106</v>
      </c>
      <c r="Q23" s="70">
        <v>18</v>
      </c>
      <c r="R23" s="67">
        <v>10.1</v>
      </c>
      <c r="S23" s="67"/>
      <c r="T23" s="67">
        <v>0</v>
      </c>
      <c r="U23" s="67"/>
      <c r="V23" s="71">
        <v>7</v>
      </c>
      <c r="W23" s="64">
        <v>1008.7</v>
      </c>
      <c r="X23" s="121">
        <f t="shared" si="2"/>
        <v>1018.8383965630987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19.24469765091116</v>
      </c>
      <c r="AI23">
        <f t="shared" si="5"/>
        <v>16.717824157058523</v>
      </c>
      <c r="AJ23">
        <f t="shared" si="6"/>
        <v>14.960024157058523</v>
      </c>
      <c r="AK23">
        <f t="shared" si="12"/>
        <v>12.990195078042376</v>
      </c>
      <c r="AU23">
        <f t="shared" si="13"/>
        <v>10.073261635379435</v>
      </c>
    </row>
    <row r="24" spans="1:47" ht="12.75">
      <c r="A24" s="72">
        <v>16</v>
      </c>
      <c r="B24" s="73">
        <v>20.9</v>
      </c>
      <c r="C24" s="74">
        <v>17.6</v>
      </c>
      <c r="D24" s="74">
        <v>24</v>
      </c>
      <c r="E24" s="74">
        <v>10</v>
      </c>
      <c r="F24" s="75">
        <f t="shared" si="0"/>
        <v>17</v>
      </c>
      <c r="G24" s="67">
        <f t="shared" si="7"/>
        <v>70.74848121645078</v>
      </c>
      <c r="H24" s="76">
        <f t="shared" si="1"/>
        <v>15.392082933908851</v>
      </c>
      <c r="I24" s="77">
        <v>5.7</v>
      </c>
      <c r="J24" s="75"/>
      <c r="K24" s="77">
        <v>17.3</v>
      </c>
      <c r="L24" s="74">
        <v>16.9</v>
      </c>
      <c r="M24" s="74"/>
      <c r="N24" s="74">
        <v>16.2</v>
      </c>
      <c r="O24" s="75">
        <v>15.6</v>
      </c>
      <c r="P24" s="78" t="s">
        <v>128</v>
      </c>
      <c r="Q24" s="79">
        <v>19</v>
      </c>
      <c r="R24" s="76">
        <v>8.7</v>
      </c>
      <c r="S24" s="76"/>
      <c r="T24" s="76">
        <v>1.6</v>
      </c>
      <c r="U24" s="76"/>
      <c r="V24" s="80">
        <v>6</v>
      </c>
      <c r="W24" s="73">
        <v>1010.4</v>
      </c>
      <c r="X24" s="121">
        <f t="shared" si="2"/>
        <v>1020.4165380139335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24.70628875297637</v>
      </c>
      <c r="AI24">
        <f t="shared" si="5"/>
        <v>20.116024057681578</v>
      </c>
      <c r="AJ24">
        <f t="shared" si="6"/>
        <v>17.47932405768158</v>
      </c>
      <c r="AK24">
        <f t="shared" si="12"/>
        <v>15.392082933908851</v>
      </c>
      <c r="AU24">
        <f t="shared" si="13"/>
        <v>10.08428709587587</v>
      </c>
    </row>
    <row r="25" spans="1:47" ht="12.75">
      <c r="A25" s="63">
        <v>17</v>
      </c>
      <c r="B25" s="64">
        <v>18.4</v>
      </c>
      <c r="C25" s="65">
        <v>17</v>
      </c>
      <c r="D25" s="65">
        <v>26.7</v>
      </c>
      <c r="E25" s="65">
        <v>9.8</v>
      </c>
      <c r="F25" s="66">
        <f t="shared" si="0"/>
        <v>18.25</v>
      </c>
      <c r="G25" s="67">
        <f t="shared" si="7"/>
        <v>86.26507435255157</v>
      </c>
      <c r="H25" s="67">
        <f t="shared" si="1"/>
        <v>16.064793624606214</v>
      </c>
      <c r="I25" s="68">
        <v>6.4</v>
      </c>
      <c r="J25" s="66"/>
      <c r="K25" s="68">
        <v>14.6</v>
      </c>
      <c r="L25" s="65">
        <v>14.8</v>
      </c>
      <c r="M25" s="65"/>
      <c r="N25" s="65">
        <v>16.4</v>
      </c>
      <c r="O25" s="66">
        <v>15.7</v>
      </c>
      <c r="P25" s="69" t="s">
        <v>111</v>
      </c>
      <c r="Q25" s="70">
        <v>10</v>
      </c>
      <c r="R25" s="67">
        <v>11.3</v>
      </c>
      <c r="S25" s="67"/>
      <c r="T25" s="67">
        <v>4.7</v>
      </c>
      <c r="U25" s="67"/>
      <c r="V25" s="71">
        <v>0</v>
      </c>
      <c r="W25" s="64">
        <v>1012.8</v>
      </c>
      <c r="X25" s="121">
        <f t="shared" si="2"/>
        <v>1022.9269268115951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17</v>
      </c>
      <c r="AH25">
        <f t="shared" si="11"/>
        <v>21.153995848068842</v>
      </c>
      <c r="AI25">
        <f t="shared" si="5"/>
        <v>19.367110246872254</v>
      </c>
      <c r="AJ25">
        <f t="shared" si="6"/>
        <v>18.248510246872257</v>
      </c>
      <c r="AK25">
        <f t="shared" si="12"/>
        <v>16.064793624606214</v>
      </c>
      <c r="AU25">
        <f t="shared" si="13"/>
        <v>10.134396178452825</v>
      </c>
    </row>
    <row r="26" spans="1:47" ht="12.75">
      <c r="A26" s="72">
        <v>18</v>
      </c>
      <c r="B26" s="73">
        <v>19.5</v>
      </c>
      <c r="C26" s="74">
        <v>19</v>
      </c>
      <c r="D26" s="74">
        <v>28.6</v>
      </c>
      <c r="E26" s="74">
        <v>15.1</v>
      </c>
      <c r="F26" s="75">
        <f t="shared" si="0"/>
        <v>21.85</v>
      </c>
      <c r="G26" s="67">
        <f t="shared" si="7"/>
        <v>95.17065685040646</v>
      </c>
      <c r="H26" s="76">
        <f t="shared" si="1"/>
        <v>18.706165662678405</v>
      </c>
      <c r="I26" s="77">
        <v>12</v>
      </c>
      <c r="J26" s="75"/>
      <c r="K26" s="77">
        <v>19.3</v>
      </c>
      <c r="L26" s="74">
        <v>18.7</v>
      </c>
      <c r="M26" s="74"/>
      <c r="N26" s="74">
        <v>16.7</v>
      </c>
      <c r="O26" s="75">
        <v>15.8</v>
      </c>
      <c r="P26" s="78" t="s">
        <v>129</v>
      </c>
      <c r="Q26" s="79">
        <v>27</v>
      </c>
      <c r="R26" s="76">
        <v>8.8</v>
      </c>
      <c r="S26" s="76"/>
      <c r="T26" s="76">
        <v>9.5</v>
      </c>
      <c r="U26" s="76"/>
      <c r="V26" s="80">
        <v>4</v>
      </c>
      <c r="W26" s="73">
        <v>1004.2</v>
      </c>
      <c r="X26" s="121">
        <f t="shared" si="2"/>
        <v>1014.2029752060049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22.65769397353286</v>
      </c>
      <c r="AI26">
        <f t="shared" si="5"/>
        <v>21.962976181766184</v>
      </c>
      <c r="AJ26">
        <f t="shared" si="6"/>
        <v>21.563476181766184</v>
      </c>
      <c r="AK26">
        <f t="shared" si="12"/>
        <v>18.706165662678405</v>
      </c>
      <c r="AU26">
        <f t="shared" si="13"/>
        <v>10.129887527054729</v>
      </c>
    </row>
    <row r="27" spans="1:47" ht="12.75">
      <c r="A27" s="63">
        <v>19</v>
      </c>
      <c r="B27" s="64">
        <v>18.6</v>
      </c>
      <c r="C27" s="65">
        <v>18.4</v>
      </c>
      <c r="D27" s="65">
        <v>22.6</v>
      </c>
      <c r="E27" s="65">
        <v>17.6</v>
      </c>
      <c r="F27" s="66">
        <f t="shared" si="0"/>
        <v>20.1</v>
      </c>
      <c r="G27" s="67">
        <f t="shared" si="7"/>
        <v>98.00888941102764</v>
      </c>
      <c r="H27" s="67">
        <f t="shared" si="1"/>
        <v>18.27910863065481</v>
      </c>
      <c r="I27" s="68">
        <v>15</v>
      </c>
      <c r="J27" s="66"/>
      <c r="K27" s="68">
        <v>19.8</v>
      </c>
      <c r="L27" s="65">
        <v>19.4</v>
      </c>
      <c r="M27" s="65"/>
      <c r="N27" s="65">
        <v>17</v>
      </c>
      <c r="O27" s="66">
        <v>15.9</v>
      </c>
      <c r="P27" s="69" t="s">
        <v>135</v>
      </c>
      <c r="Q27" s="70">
        <v>12</v>
      </c>
      <c r="R27" s="67">
        <v>3.1</v>
      </c>
      <c r="S27" s="67"/>
      <c r="T27" s="67">
        <v>4.1</v>
      </c>
      <c r="U27" s="67"/>
      <c r="V27" s="71">
        <v>8</v>
      </c>
      <c r="W27" s="64">
        <v>999.5</v>
      </c>
      <c r="X27" s="121">
        <f t="shared" si="2"/>
        <v>1009.4870499442562</v>
      </c>
      <c r="Y27" s="127">
        <v>0</v>
      </c>
      <c r="Z27" s="134">
        <v>0</v>
      </c>
      <c r="AA27" s="127">
        <v>1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21.420705789271647</v>
      </c>
      <c r="AI27">
        <f t="shared" si="5"/>
        <v>21.153995848068842</v>
      </c>
      <c r="AJ27">
        <f t="shared" si="6"/>
        <v>20.99419584806884</v>
      </c>
      <c r="AK27">
        <f t="shared" si="12"/>
        <v>18.27910863065481</v>
      </c>
      <c r="AU27">
        <f t="shared" si="13"/>
        <v>10.256701682477434</v>
      </c>
    </row>
    <row r="28" spans="1:47" ht="12.75">
      <c r="A28" s="72">
        <v>20</v>
      </c>
      <c r="B28" s="73">
        <v>20.1</v>
      </c>
      <c r="C28" s="74">
        <v>18.8</v>
      </c>
      <c r="D28" s="74">
        <v>25</v>
      </c>
      <c r="E28" s="74">
        <v>15.1</v>
      </c>
      <c r="F28" s="75">
        <f t="shared" si="0"/>
        <v>20.05</v>
      </c>
      <c r="G28" s="67">
        <f t="shared" si="7"/>
        <v>87.81701550793714</v>
      </c>
      <c r="H28" s="76">
        <f t="shared" si="1"/>
        <v>18.01723167805609</v>
      </c>
      <c r="I28" s="77">
        <v>12.7</v>
      </c>
      <c r="J28" s="75"/>
      <c r="K28" s="77">
        <v>22.2</v>
      </c>
      <c r="L28" s="74">
        <v>20.9</v>
      </c>
      <c r="M28" s="74"/>
      <c r="N28" s="74">
        <v>17.1</v>
      </c>
      <c r="O28" s="75">
        <v>16.1</v>
      </c>
      <c r="P28" s="78" t="s">
        <v>106</v>
      </c>
      <c r="Q28" s="79">
        <v>16</v>
      </c>
      <c r="R28" s="76">
        <v>8.2</v>
      </c>
      <c r="S28" s="76"/>
      <c r="T28" s="76" t="s">
        <v>137</v>
      </c>
      <c r="U28" s="76"/>
      <c r="V28" s="80">
        <v>8</v>
      </c>
      <c r="W28" s="73">
        <v>1001</v>
      </c>
      <c r="X28" s="121">
        <f t="shared" si="2"/>
        <v>1010.9505800424412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23.51669164104634</v>
      </c>
      <c r="AI28">
        <f t="shared" si="5"/>
        <v>21.690356745371425</v>
      </c>
      <c r="AJ28">
        <f t="shared" si="6"/>
        <v>20.651656745371422</v>
      </c>
      <c r="AK28">
        <f t="shared" si="12"/>
        <v>18.01723167805609</v>
      </c>
      <c r="AU28">
        <f t="shared" si="13"/>
        <v>10.019368247845037</v>
      </c>
    </row>
    <row r="29" spans="1:47" ht="12.75">
      <c r="A29" s="63">
        <v>21</v>
      </c>
      <c r="B29" s="64">
        <v>19.5</v>
      </c>
      <c r="C29" s="65">
        <v>17.5</v>
      </c>
      <c r="D29" s="65">
        <v>25.3</v>
      </c>
      <c r="E29" s="65">
        <v>14.5</v>
      </c>
      <c r="F29" s="66">
        <f t="shared" si="0"/>
        <v>19.9</v>
      </c>
      <c r="G29" s="67">
        <f t="shared" si="7"/>
        <v>81.17097008352981</v>
      </c>
      <c r="H29" s="67">
        <f t="shared" si="1"/>
        <v>16.187072732959297</v>
      </c>
      <c r="I29" s="68">
        <v>11.1</v>
      </c>
      <c r="J29" s="66"/>
      <c r="K29" s="68">
        <v>19.8</v>
      </c>
      <c r="L29" s="65">
        <v>19</v>
      </c>
      <c r="M29" s="65"/>
      <c r="N29" s="65">
        <v>17.2</v>
      </c>
      <c r="O29" s="66">
        <v>16.1</v>
      </c>
      <c r="P29" s="69" t="s">
        <v>136</v>
      </c>
      <c r="Q29" s="70">
        <v>12</v>
      </c>
      <c r="R29" s="67">
        <v>7.8</v>
      </c>
      <c r="S29" s="67"/>
      <c r="T29" s="67">
        <v>0</v>
      </c>
      <c r="U29" s="67"/>
      <c r="V29" s="71">
        <v>2</v>
      </c>
      <c r="W29" s="64">
        <v>1009.8</v>
      </c>
      <c r="X29" s="121">
        <f t="shared" si="2"/>
        <v>1019.8587575811827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22.65769397353286</v>
      </c>
      <c r="AI29">
        <f t="shared" si="5"/>
        <v>19.989469996874096</v>
      </c>
      <c r="AJ29">
        <f t="shared" si="6"/>
        <v>18.391469996874097</v>
      </c>
      <c r="AK29">
        <f t="shared" si="12"/>
        <v>16.187072732959297</v>
      </c>
      <c r="AU29">
        <f t="shared" si="13"/>
        <v>10.030851363113356</v>
      </c>
    </row>
    <row r="30" spans="1:47" ht="12.75">
      <c r="A30" s="72">
        <v>22</v>
      </c>
      <c r="B30" s="73">
        <v>20.9</v>
      </c>
      <c r="C30" s="74">
        <v>18.5</v>
      </c>
      <c r="D30" s="74">
        <v>26.5</v>
      </c>
      <c r="E30" s="74">
        <v>10.9</v>
      </c>
      <c r="F30" s="75">
        <f t="shared" si="0"/>
        <v>18.7</v>
      </c>
      <c r="G30" s="67">
        <f t="shared" si="7"/>
        <v>78.3986016437306</v>
      </c>
      <c r="H30" s="76">
        <f t="shared" si="1"/>
        <v>17.001852935609957</v>
      </c>
      <c r="I30" s="77">
        <v>7.5</v>
      </c>
      <c r="J30" s="75"/>
      <c r="K30" s="77">
        <v>19.6</v>
      </c>
      <c r="L30" s="74">
        <v>18.7</v>
      </c>
      <c r="M30" s="74"/>
      <c r="N30" s="74">
        <v>17.1</v>
      </c>
      <c r="O30" s="75">
        <v>16.2</v>
      </c>
      <c r="P30" s="78" t="s">
        <v>105</v>
      </c>
      <c r="Q30" s="79">
        <v>16</v>
      </c>
      <c r="R30" s="76">
        <v>9.2</v>
      </c>
      <c r="S30" s="76"/>
      <c r="T30" s="76">
        <v>0</v>
      </c>
      <c r="U30" s="76"/>
      <c r="V30" s="80">
        <v>0</v>
      </c>
      <c r="W30" s="73">
        <v>1015</v>
      </c>
      <c r="X30" s="121">
        <f t="shared" si="2"/>
        <v>1025.0621398299115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24.70628875297637</v>
      </c>
      <c r="AI30">
        <f t="shared" si="5"/>
        <v>21.286984900395762</v>
      </c>
      <c r="AJ30">
        <f t="shared" si="6"/>
        <v>19.36938490039576</v>
      </c>
      <c r="AK30">
        <f t="shared" si="12"/>
        <v>17.001852935609957</v>
      </c>
      <c r="AU30">
        <f t="shared" si="13"/>
        <v>10.199277290730423</v>
      </c>
    </row>
    <row r="31" spans="1:47" ht="12.75">
      <c r="A31" s="63">
        <v>23</v>
      </c>
      <c r="B31" s="64">
        <v>20.9</v>
      </c>
      <c r="C31" s="65">
        <v>18.3</v>
      </c>
      <c r="D31" s="65">
        <v>26.9</v>
      </c>
      <c r="E31" s="65">
        <v>15</v>
      </c>
      <c r="F31" s="66">
        <f t="shared" si="0"/>
        <v>20.95</v>
      </c>
      <c r="G31" s="67">
        <f t="shared" si="7"/>
        <v>76.67819080586561</v>
      </c>
      <c r="H31" s="67">
        <f t="shared" si="1"/>
        <v>16.652247461343354</v>
      </c>
      <c r="I31" s="68">
        <v>13</v>
      </c>
      <c r="J31" s="66"/>
      <c r="K31" s="68">
        <v>21</v>
      </c>
      <c r="L31" s="65">
        <v>20</v>
      </c>
      <c r="M31" s="65"/>
      <c r="N31" s="65">
        <v>17.3</v>
      </c>
      <c r="O31" s="66">
        <v>16.3</v>
      </c>
      <c r="P31" s="69" t="s">
        <v>105</v>
      </c>
      <c r="Q31" s="70">
        <v>27</v>
      </c>
      <c r="R31" s="67">
        <v>10.4</v>
      </c>
      <c r="S31" s="67"/>
      <c r="T31" s="67">
        <v>0</v>
      </c>
      <c r="U31" s="67"/>
      <c r="V31" s="71">
        <v>0</v>
      </c>
      <c r="W31" s="64">
        <v>1013.5</v>
      </c>
      <c r="X31" s="121">
        <f t="shared" si="2"/>
        <v>1023.5472696725274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24.70628875297637</v>
      </c>
      <c r="AI31">
        <f t="shared" si="5"/>
        <v>21.021735231055334</v>
      </c>
      <c r="AJ31">
        <f t="shared" si="6"/>
        <v>18.944335231055337</v>
      </c>
      <c r="AK31">
        <f t="shared" si="12"/>
        <v>16.652247461343354</v>
      </c>
      <c r="AU31">
        <f t="shared" si="13"/>
        <v>10.138396563098642</v>
      </c>
    </row>
    <row r="32" spans="1:47" ht="12.75">
      <c r="A32" s="72">
        <v>24</v>
      </c>
      <c r="B32" s="73">
        <v>16.6</v>
      </c>
      <c r="C32" s="74">
        <v>15.6</v>
      </c>
      <c r="D32" s="74">
        <v>28.1</v>
      </c>
      <c r="E32" s="74">
        <v>14.5</v>
      </c>
      <c r="F32" s="75">
        <f t="shared" si="0"/>
        <v>21.3</v>
      </c>
      <c r="G32" s="67">
        <f t="shared" si="7"/>
        <v>89.58474732684188</v>
      </c>
      <c r="H32" s="76">
        <f t="shared" si="1"/>
        <v>14.881780631050693</v>
      </c>
      <c r="I32" s="77">
        <v>12.6</v>
      </c>
      <c r="J32" s="75"/>
      <c r="K32" s="77">
        <v>18.9</v>
      </c>
      <c r="L32" s="74">
        <v>18.9</v>
      </c>
      <c r="M32" s="74"/>
      <c r="N32" s="74">
        <v>17.5</v>
      </c>
      <c r="O32" s="75">
        <v>16.4</v>
      </c>
      <c r="P32" s="78" t="s">
        <v>143</v>
      </c>
      <c r="Q32" s="79">
        <v>26</v>
      </c>
      <c r="R32" s="76">
        <v>9.1</v>
      </c>
      <c r="S32" s="76"/>
      <c r="T32" s="76">
        <v>0</v>
      </c>
      <c r="U32" s="76"/>
      <c r="V32" s="80">
        <v>4</v>
      </c>
      <c r="W32" s="73">
        <v>1010.7</v>
      </c>
      <c r="X32" s="121">
        <f t="shared" si="2"/>
        <v>1020.8690780538838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18.881520606251</v>
      </c>
      <c r="AI32">
        <f t="shared" si="5"/>
        <v>17.713962526575546</v>
      </c>
      <c r="AJ32">
        <f t="shared" si="6"/>
        <v>16.914962526575543</v>
      </c>
      <c r="AK32">
        <f t="shared" si="12"/>
        <v>14.881780631050693</v>
      </c>
      <c r="AU32">
        <f t="shared" si="13"/>
        <v>10.016538013933516</v>
      </c>
    </row>
    <row r="33" spans="1:47" ht="12.75">
      <c r="A33" s="63">
        <v>25</v>
      </c>
      <c r="B33" s="64">
        <v>19.9</v>
      </c>
      <c r="C33" s="65">
        <v>17.9</v>
      </c>
      <c r="D33" s="65">
        <v>27.7</v>
      </c>
      <c r="E33" s="65">
        <v>14.1</v>
      </c>
      <c r="F33" s="66">
        <f t="shared" si="0"/>
        <v>20.9</v>
      </c>
      <c r="G33" s="67">
        <f t="shared" si="7"/>
        <v>81.37817992635773</v>
      </c>
      <c r="H33" s="67">
        <f t="shared" si="1"/>
        <v>16.616975631715835</v>
      </c>
      <c r="I33" s="68">
        <v>11.8</v>
      </c>
      <c r="J33" s="66"/>
      <c r="K33" s="68">
        <v>19.9</v>
      </c>
      <c r="L33" s="65">
        <v>19.5</v>
      </c>
      <c r="M33" s="65"/>
      <c r="N33" s="65">
        <v>17.5</v>
      </c>
      <c r="O33" s="66">
        <v>16.5</v>
      </c>
      <c r="P33" s="69" t="s">
        <v>135</v>
      </c>
      <c r="Q33" s="70">
        <v>23</v>
      </c>
      <c r="R33" s="67">
        <v>8.9</v>
      </c>
      <c r="S33" s="67"/>
      <c r="T33" s="67">
        <v>0</v>
      </c>
      <c r="U33" s="67"/>
      <c r="V33" s="71">
        <v>3</v>
      </c>
      <c r="W33" s="64">
        <v>1010.3</v>
      </c>
      <c r="X33" s="121">
        <f t="shared" si="2"/>
        <v>1020.3499218986491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23.227245377935365</v>
      </c>
      <c r="AI33">
        <f t="shared" si="5"/>
        <v>20.49990953559285</v>
      </c>
      <c r="AJ33">
        <f t="shared" si="6"/>
        <v>18.90190953559285</v>
      </c>
      <c r="AK33">
        <f t="shared" si="12"/>
        <v>16.616975631715835</v>
      </c>
      <c r="AU33">
        <f t="shared" si="13"/>
        <v>10.12692681159517</v>
      </c>
    </row>
    <row r="34" spans="1:47" ht="12.75">
      <c r="A34" s="72">
        <v>26</v>
      </c>
      <c r="B34" s="73">
        <v>22.4</v>
      </c>
      <c r="C34" s="74">
        <v>19.3</v>
      </c>
      <c r="D34" s="74">
        <v>28.9</v>
      </c>
      <c r="E34" s="74">
        <v>12.5</v>
      </c>
      <c r="F34" s="75">
        <f t="shared" si="0"/>
        <v>20.7</v>
      </c>
      <c r="G34" s="67">
        <f t="shared" si="7"/>
        <v>73.49017026781651</v>
      </c>
      <c r="H34" s="76">
        <f t="shared" si="1"/>
        <v>17.429470172762876</v>
      </c>
      <c r="I34" s="77">
        <v>8.9</v>
      </c>
      <c r="J34" s="75"/>
      <c r="K34" s="77">
        <v>21</v>
      </c>
      <c r="L34" s="74">
        <v>10</v>
      </c>
      <c r="M34" s="74"/>
      <c r="N34" s="74">
        <v>17.6</v>
      </c>
      <c r="O34" s="75">
        <v>16.7</v>
      </c>
      <c r="P34" s="78" t="s">
        <v>144</v>
      </c>
      <c r="Q34" s="79">
        <v>21</v>
      </c>
      <c r="R34" s="76">
        <v>8.7</v>
      </c>
      <c r="S34" s="76"/>
      <c r="T34" s="76">
        <v>0.1</v>
      </c>
      <c r="U34" s="76"/>
      <c r="V34" s="80">
        <v>4</v>
      </c>
      <c r="W34" s="73">
        <v>1009</v>
      </c>
      <c r="X34" s="121">
        <f t="shared" si="2"/>
        <v>1018.9516008072185</v>
      </c>
      <c r="Y34" s="127">
        <v>0</v>
      </c>
      <c r="Z34" s="134">
        <v>0</v>
      </c>
      <c r="AA34" s="127">
        <v>0</v>
      </c>
      <c r="AB34">
        <f t="shared" si="8"/>
        <v>26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27.079311084848214</v>
      </c>
      <c r="AI34">
        <f t="shared" si="5"/>
        <v>22.37753182360666</v>
      </c>
      <c r="AJ34">
        <f t="shared" si="6"/>
        <v>19.900631823606663</v>
      </c>
      <c r="AK34">
        <f t="shared" si="12"/>
        <v>17.429470172762876</v>
      </c>
      <c r="AU34">
        <f t="shared" si="13"/>
        <v>10.002975206004841</v>
      </c>
    </row>
    <row r="35" spans="1:47" ht="12.75">
      <c r="A35" s="63">
        <v>27</v>
      </c>
      <c r="B35" s="64">
        <v>19.1</v>
      </c>
      <c r="C35" s="65">
        <v>15.1</v>
      </c>
      <c r="D35" s="65">
        <v>23.7</v>
      </c>
      <c r="E35" s="65">
        <v>14</v>
      </c>
      <c r="F35" s="66">
        <f t="shared" si="0"/>
        <v>18.85</v>
      </c>
      <c r="G35" s="67">
        <f t="shared" si="7"/>
        <v>63.15861267184576</v>
      </c>
      <c r="H35" s="67">
        <f t="shared" si="1"/>
        <v>11.935149098340942</v>
      </c>
      <c r="I35" s="68">
        <v>10.1</v>
      </c>
      <c r="J35" s="66"/>
      <c r="K35" s="68">
        <v>20.8</v>
      </c>
      <c r="L35" s="65">
        <v>19.8</v>
      </c>
      <c r="M35" s="65"/>
      <c r="N35" s="65">
        <v>17.8</v>
      </c>
      <c r="O35" s="66">
        <v>16.8</v>
      </c>
      <c r="P35" s="69" t="s">
        <v>106</v>
      </c>
      <c r="Q35" s="70">
        <v>16</v>
      </c>
      <c r="R35" s="67">
        <v>8.2</v>
      </c>
      <c r="S35" s="67"/>
      <c r="T35" s="67">
        <v>0</v>
      </c>
      <c r="U35" s="67"/>
      <c r="V35" s="71">
        <v>4</v>
      </c>
      <c r="W35" s="64">
        <v>1009.2</v>
      </c>
      <c r="X35" s="121">
        <f t="shared" si="2"/>
        <v>1019.2666201056262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22.100407719188595</v>
      </c>
      <c r="AI35">
        <f t="shared" si="5"/>
        <v>17.154310910261028</v>
      </c>
      <c r="AJ35">
        <f t="shared" si="6"/>
        <v>13.958310910261027</v>
      </c>
      <c r="AK35">
        <f t="shared" si="12"/>
        <v>11.935149098340942</v>
      </c>
      <c r="AU35">
        <f t="shared" si="13"/>
        <v>9.987049944256173</v>
      </c>
    </row>
    <row r="36" spans="1:47" ht="12.75">
      <c r="A36" s="72">
        <v>28</v>
      </c>
      <c r="B36" s="73">
        <v>17.9</v>
      </c>
      <c r="C36" s="74">
        <v>14.4</v>
      </c>
      <c r="D36" s="74">
        <v>24.6</v>
      </c>
      <c r="E36" s="74">
        <v>8.5</v>
      </c>
      <c r="F36" s="75">
        <f t="shared" si="0"/>
        <v>16.55</v>
      </c>
      <c r="G36" s="67">
        <f t="shared" si="7"/>
        <v>66.34364674937808</v>
      </c>
      <c r="H36" s="76">
        <f t="shared" si="1"/>
        <v>11.541979375024727</v>
      </c>
      <c r="I36" s="77">
        <v>4.9</v>
      </c>
      <c r="J36" s="75"/>
      <c r="K36" s="77">
        <v>19</v>
      </c>
      <c r="L36" s="74">
        <v>18.8</v>
      </c>
      <c r="M36" s="74"/>
      <c r="N36" s="74">
        <v>17.7</v>
      </c>
      <c r="O36" s="75">
        <v>16.8</v>
      </c>
      <c r="P36" s="78" t="s">
        <v>145</v>
      </c>
      <c r="Q36" s="79">
        <v>14</v>
      </c>
      <c r="R36" s="76">
        <v>7.6</v>
      </c>
      <c r="S36" s="76"/>
      <c r="T36" s="76">
        <v>0</v>
      </c>
      <c r="U36" s="76"/>
      <c r="V36" s="80">
        <v>1</v>
      </c>
      <c r="W36" s="73">
        <v>1007.3</v>
      </c>
      <c r="X36" s="121">
        <f t="shared" si="2"/>
        <v>1017.3893364816855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20.49990953559285</v>
      </c>
      <c r="AI36">
        <f t="shared" si="5"/>
        <v>16.39688756623579</v>
      </c>
      <c r="AJ36">
        <f t="shared" si="6"/>
        <v>13.600387566235792</v>
      </c>
      <c r="AK36">
        <f t="shared" si="12"/>
        <v>11.541979375024727</v>
      </c>
      <c r="AU36">
        <f t="shared" si="13"/>
        <v>9.95058004244117</v>
      </c>
    </row>
    <row r="37" spans="1:47" ht="12.75">
      <c r="A37" s="63">
        <v>29</v>
      </c>
      <c r="B37" s="64">
        <v>18.9</v>
      </c>
      <c r="C37" s="65">
        <v>16.1</v>
      </c>
      <c r="D37" s="65">
        <v>23.2</v>
      </c>
      <c r="E37" s="65">
        <v>10</v>
      </c>
      <c r="F37" s="66">
        <f t="shared" si="0"/>
        <v>16.6</v>
      </c>
      <c r="G37" s="67">
        <f t="shared" si="7"/>
        <v>73.54602169301442</v>
      </c>
      <c r="H37" s="67">
        <f t="shared" si="1"/>
        <v>14.072164962378114</v>
      </c>
      <c r="I37" s="68">
        <v>6.6</v>
      </c>
      <c r="J37" s="66"/>
      <c r="K37" s="68">
        <v>19.2</v>
      </c>
      <c r="L37" s="65">
        <v>18.3</v>
      </c>
      <c r="M37" s="65"/>
      <c r="N37" s="65">
        <v>17.6</v>
      </c>
      <c r="O37" s="66">
        <v>16.9</v>
      </c>
      <c r="P37" s="69" t="s">
        <v>148</v>
      </c>
      <c r="Q37" s="70">
        <v>22</v>
      </c>
      <c r="R37" s="67">
        <v>6.2</v>
      </c>
      <c r="S37" s="67"/>
      <c r="T37" s="67">
        <v>0</v>
      </c>
      <c r="U37" s="67"/>
      <c r="V37" s="71">
        <v>1</v>
      </c>
      <c r="W37" s="64">
        <v>1007.4</v>
      </c>
      <c r="X37" s="121">
        <f t="shared" si="2"/>
        <v>1017.4555869080621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21.826293678927744</v>
      </c>
      <c r="AI37">
        <f t="shared" si="5"/>
        <v>18.289570683885234</v>
      </c>
      <c r="AJ37">
        <f t="shared" si="6"/>
        <v>16.052370683885236</v>
      </c>
      <c r="AK37">
        <f t="shared" si="12"/>
        <v>14.072164962378114</v>
      </c>
      <c r="AU37">
        <f t="shared" si="13"/>
        <v>10.05875758118272</v>
      </c>
    </row>
    <row r="38" spans="1:47" ht="12.75">
      <c r="A38" s="72">
        <v>30</v>
      </c>
      <c r="B38" s="73">
        <v>16.6</v>
      </c>
      <c r="C38" s="74">
        <v>14</v>
      </c>
      <c r="D38" s="74">
        <v>23.1</v>
      </c>
      <c r="E38" s="74">
        <v>11.6</v>
      </c>
      <c r="F38" s="75">
        <f t="shared" si="0"/>
        <v>17.35</v>
      </c>
      <c r="G38" s="67">
        <f t="shared" si="7"/>
        <v>73.61691505182203</v>
      </c>
      <c r="H38" s="76">
        <f t="shared" si="1"/>
        <v>11.871697361358779</v>
      </c>
      <c r="I38" s="77">
        <v>6.9</v>
      </c>
      <c r="J38" s="75"/>
      <c r="K38" s="77">
        <v>17.7</v>
      </c>
      <c r="L38" s="74">
        <v>17.7</v>
      </c>
      <c r="M38" s="74"/>
      <c r="N38" s="74">
        <v>17.7</v>
      </c>
      <c r="O38" s="75">
        <v>16.8</v>
      </c>
      <c r="P38" s="78" t="s">
        <v>106</v>
      </c>
      <c r="Q38" s="79">
        <v>13</v>
      </c>
      <c r="R38" s="76">
        <v>3</v>
      </c>
      <c r="S38" s="76"/>
      <c r="T38" s="76">
        <v>0</v>
      </c>
      <c r="U38" s="76"/>
      <c r="V38" s="80">
        <v>8</v>
      </c>
      <c r="W38" s="73">
        <v>1006.9</v>
      </c>
      <c r="X38" s="121">
        <f t="shared" si="2"/>
        <v>1017.0308446546507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18.881520606251</v>
      </c>
      <c r="AI38">
        <f t="shared" si="5"/>
        <v>15.977392985196072</v>
      </c>
      <c r="AJ38">
        <f t="shared" si="6"/>
        <v>13.899992985196072</v>
      </c>
      <c r="AK38">
        <f t="shared" si="12"/>
        <v>11.871697361358779</v>
      </c>
      <c r="AU38">
        <f t="shared" si="13"/>
        <v>10.06213982991144</v>
      </c>
    </row>
    <row r="39" spans="1:47" ht="12.75">
      <c r="A39" s="63">
        <v>31</v>
      </c>
      <c r="B39" s="64">
        <v>20</v>
      </c>
      <c r="C39" s="65">
        <v>16.9</v>
      </c>
      <c r="D39" s="65">
        <v>22.7</v>
      </c>
      <c r="E39" s="65">
        <v>11.5</v>
      </c>
      <c r="F39" s="66">
        <f t="shared" si="0"/>
        <v>17.1</v>
      </c>
      <c r="G39" s="67">
        <f t="shared" si="7"/>
        <v>71.74440196150726</v>
      </c>
      <c r="H39" s="67">
        <f t="shared" si="1"/>
        <v>14.746257707331427</v>
      </c>
      <c r="I39" s="68">
        <v>7.2</v>
      </c>
      <c r="J39" s="66"/>
      <c r="K39" s="68">
        <v>18.9</v>
      </c>
      <c r="L39" s="65">
        <v>17.8</v>
      </c>
      <c r="M39" s="65"/>
      <c r="N39" s="65">
        <v>17.2</v>
      </c>
      <c r="O39" s="66">
        <v>16.8</v>
      </c>
      <c r="P39" s="69" t="s">
        <v>152</v>
      </c>
      <c r="Q39" s="70">
        <v>21</v>
      </c>
      <c r="R39" s="67">
        <v>5.3</v>
      </c>
      <c r="S39" s="67"/>
      <c r="T39" s="67">
        <v>0.6</v>
      </c>
      <c r="U39" s="67"/>
      <c r="V39" s="71">
        <v>3</v>
      </c>
      <c r="W39" s="64">
        <v>1003.7</v>
      </c>
      <c r="X39" s="121">
        <f t="shared" si="2"/>
        <v>1013.6808430308241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23.37157630766442</v>
      </c>
      <c r="AI39">
        <f t="shared" si="5"/>
        <v>19.24469765091116</v>
      </c>
      <c r="AJ39">
        <f t="shared" si="6"/>
        <v>16.76779765091116</v>
      </c>
      <c r="AK39">
        <f t="shared" si="12"/>
        <v>14.746257707331427</v>
      </c>
      <c r="AU39">
        <f t="shared" si="13"/>
        <v>10.047269672527333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10.169078053883673</v>
      </c>
    </row>
    <row r="41" spans="1:47" ht="13.5" thickBot="1">
      <c r="A41" s="113" t="s">
        <v>19</v>
      </c>
      <c r="B41" s="114">
        <f>SUM(B9:B39)</f>
        <v>566.6999999999999</v>
      </c>
      <c r="C41" s="115">
        <f aca="true" t="shared" si="14" ref="C41:V41">SUM(C9:C39)</f>
        <v>499.09999999999997</v>
      </c>
      <c r="D41" s="115">
        <f t="shared" si="14"/>
        <v>744.2000000000003</v>
      </c>
      <c r="E41" s="115">
        <f t="shared" si="14"/>
        <v>367.1</v>
      </c>
      <c r="F41" s="116">
        <f t="shared" si="14"/>
        <v>555.6500000000001</v>
      </c>
      <c r="G41" s="117">
        <f t="shared" si="14"/>
        <v>2451.8135842043694</v>
      </c>
      <c r="H41" s="117">
        <f>SUM(H9:H39)</f>
        <v>449.9168674328049</v>
      </c>
      <c r="I41" s="118">
        <f t="shared" si="14"/>
        <v>268.19999999999993</v>
      </c>
      <c r="J41" s="116">
        <f t="shared" si="14"/>
        <v>0</v>
      </c>
      <c r="K41" s="118">
        <f t="shared" si="14"/>
        <v>559.4000000000001</v>
      </c>
      <c r="L41" s="115">
        <f t="shared" si="14"/>
        <v>533.2999999999998</v>
      </c>
      <c r="M41" s="115">
        <f t="shared" si="14"/>
        <v>0</v>
      </c>
      <c r="N41" s="115">
        <f t="shared" si="14"/>
        <v>511.1000000000001</v>
      </c>
      <c r="O41" s="116">
        <f t="shared" si="14"/>
        <v>487.79999999999995</v>
      </c>
      <c r="P41" s="114"/>
      <c r="Q41" s="119">
        <f t="shared" si="14"/>
        <v>545</v>
      </c>
      <c r="R41" s="117">
        <f t="shared" si="14"/>
        <v>231.89999999999995</v>
      </c>
      <c r="S41" s="117"/>
      <c r="T41" s="117">
        <f>SUM(T9:T39)</f>
        <v>52.20000000000001</v>
      </c>
      <c r="U41" s="139"/>
      <c r="V41" s="119">
        <f t="shared" si="14"/>
        <v>109</v>
      </c>
      <c r="W41" s="117">
        <f>SUM(W9:W39)</f>
        <v>31204.300000000003</v>
      </c>
      <c r="X41" s="123">
        <f>SUM(X9:X39)</f>
        <v>31516.44900082275</v>
      </c>
      <c r="Y41" s="117">
        <f>SUM(Y9:Y39)</f>
        <v>0</v>
      </c>
      <c r="Z41" s="123">
        <f>SUM(Z9:Z39)</f>
        <v>0</v>
      </c>
      <c r="AA41" s="138">
        <f>SUM(AA9:AA39)</f>
        <v>1</v>
      </c>
      <c r="AB41">
        <f>MAX(AB9:AB39)</f>
        <v>26</v>
      </c>
      <c r="AC41">
        <f>MAX(AC9:AC39)</f>
        <v>2</v>
      </c>
      <c r="AD41">
        <f>MAX(AD9:AD39)</f>
        <v>2</v>
      </c>
      <c r="AE41">
        <f>MAX(AE9:AE39)</f>
        <v>8</v>
      </c>
      <c r="AF41">
        <f>MAX(AF9:AF39)</f>
        <v>17</v>
      </c>
      <c r="AU41">
        <f t="shared" si="13"/>
        <v>10.049921898649115</v>
      </c>
    </row>
    <row r="42" spans="1:47" ht="12.75">
      <c r="A42" s="72" t="s">
        <v>20</v>
      </c>
      <c r="B42" s="73">
        <f>AVERAGE(B9:B39)</f>
        <v>18.28064516129032</v>
      </c>
      <c r="C42" s="74">
        <f aca="true" t="shared" si="15" ref="C42:V42">AVERAGE(C9:C39)</f>
        <v>16.099999999999998</v>
      </c>
      <c r="D42" s="74">
        <f t="shared" si="15"/>
        <v>24.006451612903234</v>
      </c>
      <c r="E42" s="74">
        <f t="shared" si="15"/>
        <v>11.841935483870968</v>
      </c>
      <c r="F42" s="75">
        <f t="shared" si="15"/>
        <v>17.924193548387098</v>
      </c>
      <c r="G42" s="76">
        <f t="shared" si="15"/>
        <v>79.09076078078611</v>
      </c>
      <c r="H42" s="76">
        <f>AVERAGE(H9:H39)</f>
        <v>14.513447336542093</v>
      </c>
      <c r="I42" s="77">
        <f t="shared" si="15"/>
        <v>8.651612903225804</v>
      </c>
      <c r="J42" s="75" t="e">
        <f t="shared" si="15"/>
        <v>#DIV/0!</v>
      </c>
      <c r="K42" s="77">
        <f t="shared" si="15"/>
        <v>18.045161290322582</v>
      </c>
      <c r="L42" s="74">
        <f t="shared" si="15"/>
        <v>17.20322580645161</v>
      </c>
      <c r="M42" s="74" t="e">
        <f t="shared" si="15"/>
        <v>#DIV/0!</v>
      </c>
      <c r="N42" s="74">
        <f t="shared" si="15"/>
        <v>16.48709677419355</v>
      </c>
      <c r="O42" s="75">
        <f t="shared" si="15"/>
        <v>15.735483870967741</v>
      </c>
      <c r="P42" s="73"/>
      <c r="Q42" s="75">
        <f t="shared" si="15"/>
        <v>17.580645161290324</v>
      </c>
      <c r="R42" s="76">
        <f t="shared" si="15"/>
        <v>7.480645161290321</v>
      </c>
      <c r="S42" s="76"/>
      <c r="T42" s="76">
        <f>AVERAGE(T9:T39)</f>
        <v>1.7400000000000004</v>
      </c>
      <c r="U42" s="76"/>
      <c r="V42" s="76">
        <f t="shared" si="15"/>
        <v>3.5161290322580645</v>
      </c>
      <c r="W42" s="76">
        <f>AVERAGE(W9:W39)</f>
        <v>1006.5903225806453</v>
      </c>
      <c r="X42" s="124">
        <f>AVERAGE(X9:X39)</f>
        <v>1016.6596451878307</v>
      </c>
      <c r="Y42" s="127"/>
      <c r="Z42" s="134"/>
      <c r="AA42" s="130"/>
      <c r="AU42">
        <f t="shared" si="13"/>
        <v>9.951600807218467</v>
      </c>
    </row>
    <row r="43" spans="1:47" ht="12.75">
      <c r="A43" s="72" t="s">
        <v>21</v>
      </c>
      <c r="B43" s="73">
        <f>MAX(B9:B39)</f>
        <v>22.4</v>
      </c>
      <c r="C43" s="74">
        <f aca="true" t="shared" si="16" ref="C43:V43">MAX(C9:C39)</f>
        <v>19.3</v>
      </c>
      <c r="D43" s="74">
        <f t="shared" si="16"/>
        <v>28.9</v>
      </c>
      <c r="E43" s="74">
        <f t="shared" si="16"/>
        <v>17.6</v>
      </c>
      <c r="F43" s="75">
        <f t="shared" si="16"/>
        <v>21.85</v>
      </c>
      <c r="G43" s="76">
        <f t="shared" si="16"/>
        <v>98.00888941102764</v>
      </c>
      <c r="H43" s="76">
        <f>MAX(H9:H39)</f>
        <v>18.706165662678405</v>
      </c>
      <c r="I43" s="77">
        <f t="shared" si="16"/>
        <v>15.7</v>
      </c>
      <c r="J43" s="75">
        <f t="shared" si="16"/>
        <v>0</v>
      </c>
      <c r="K43" s="77">
        <f t="shared" si="16"/>
        <v>22.2</v>
      </c>
      <c r="L43" s="74">
        <f t="shared" si="16"/>
        <v>20.9</v>
      </c>
      <c r="M43" s="74">
        <f t="shared" si="16"/>
        <v>0</v>
      </c>
      <c r="N43" s="74">
        <f t="shared" si="16"/>
        <v>17.8</v>
      </c>
      <c r="O43" s="75">
        <f t="shared" si="16"/>
        <v>16.9</v>
      </c>
      <c r="P43" s="73"/>
      <c r="Q43" s="70">
        <f t="shared" si="16"/>
        <v>27</v>
      </c>
      <c r="R43" s="76">
        <f t="shared" si="16"/>
        <v>11.3</v>
      </c>
      <c r="S43" s="76"/>
      <c r="T43" s="76">
        <f>MAX(T9:T39)</f>
        <v>19.3</v>
      </c>
      <c r="U43" s="140"/>
      <c r="V43" s="70">
        <f t="shared" si="16"/>
        <v>8</v>
      </c>
      <c r="W43" s="76">
        <f>MAX(W9:W39)</f>
        <v>1015</v>
      </c>
      <c r="X43" s="124">
        <f>MAX(X9:X39)</f>
        <v>1025.0621398299115</v>
      </c>
      <c r="Y43" s="127"/>
      <c r="Z43" s="134"/>
      <c r="AA43" s="127"/>
      <c r="AU43">
        <f t="shared" si="13"/>
        <v>10.066620105626155</v>
      </c>
    </row>
    <row r="44" spans="1:47" ht="13.5" thickBot="1">
      <c r="A44" s="81" t="s">
        <v>22</v>
      </c>
      <c r="B44" s="82">
        <f>MIN(B9:B39)</f>
        <v>13.8</v>
      </c>
      <c r="C44" s="83">
        <f aca="true" t="shared" si="17" ref="C44:V44">MIN(C9:C39)</f>
        <v>12.7</v>
      </c>
      <c r="D44" s="83">
        <f t="shared" si="17"/>
        <v>20.6</v>
      </c>
      <c r="E44" s="83">
        <f t="shared" si="17"/>
        <v>6.3</v>
      </c>
      <c r="F44" s="84">
        <f t="shared" si="17"/>
        <v>14.649999999999999</v>
      </c>
      <c r="G44" s="85">
        <f t="shared" si="17"/>
        <v>63.15861267184576</v>
      </c>
      <c r="H44" s="85">
        <f>MIN(H9:H39)</f>
        <v>11.263620139097133</v>
      </c>
      <c r="I44" s="86">
        <f t="shared" si="17"/>
        <v>3.1</v>
      </c>
      <c r="J44" s="84">
        <f t="shared" si="17"/>
        <v>0</v>
      </c>
      <c r="K44" s="86">
        <f t="shared" si="17"/>
        <v>13.5</v>
      </c>
      <c r="L44" s="83">
        <f t="shared" si="17"/>
        <v>10</v>
      </c>
      <c r="M44" s="83">
        <f t="shared" si="17"/>
        <v>0</v>
      </c>
      <c r="N44" s="83">
        <f t="shared" si="17"/>
        <v>15</v>
      </c>
      <c r="O44" s="84">
        <f t="shared" si="17"/>
        <v>14.7</v>
      </c>
      <c r="P44" s="82"/>
      <c r="Q44" s="120">
        <f t="shared" si="17"/>
        <v>10</v>
      </c>
      <c r="R44" s="85">
        <f t="shared" si="17"/>
        <v>2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989.8</v>
      </c>
      <c r="X44" s="125">
        <f>MIN(X9:X39)</f>
        <v>999.8144185254974</v>
      </c>
      <c r="Y44" s="128"/>
      <c r="Z44" s="136"/>
      <c r="AA44" s="128"/>
      <c r="AU44">
        <f t="shared" si="13"/>
        <v>10.089336481685576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10.055586908062091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10.130844654650707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9.980843030824053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12</v>
      </c>
      <c r="C61">
        <f>DCOUNTA(T8:T38,1,C59:C60)</f>
        <v>8</v>
      </c>
      <c r="D61">
        <f>DCOUNTA(T8:T38,1,D59:D60)</f>
        <v>4</v>
      </c>
      <c r="F61">
        <f>DCOUNTA(T8:T38,1,F59:F60)</f>
        <v>1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11</v>
      </c>
      <c r="C64">
        <f>(C61-F61)</f>
        <v>7</v>
      </c>
      <c r="D64">
        <f>(D61-F61)</f>
        <v>3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8">
      <selection activeCell="T12" sqref="T1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107</v>
      </c>
      <c r="I4" s="60" t="s">
        <v>56</v>
      </c>
      <c r="J4" s="60">
        <v>2014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24.006451612903234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11.841935483870968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17.924193548387098</v>
      </c>
      <c r="D9" s="5">
        <v>1.1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28.9</v>
      </c>
      <c r="C10" s="5" t="s">
        <v>32</v>
      </c>
      <c r="D10" s="5">
        <f>Data1!$AB$41</f>
        <v>26</v>
      </c>
      <c r="E10" s="3"/>
      <c r="F10" s="40">
        <v>2</v>
      </c>
      <c r="G10" s="93" t="s">
        <v>116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6.3</v>
      </c>
      <c r="C11" s="5" t="s">
        <v>32</v>
      </c>
      <c r="D11" s="24">
        <f>Data1!$AC$41</f>
        <v>2</v>
      </c>
      <c r="E11" s="3"/>
      <c r="F11" s="40">
        <v>3</v>
      </c>
      <c r="G11" s="93" t="s">
        <v>117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3.1</v>
      </c>
      <c r="C12" s="5" t="s">
        <v>32</v>
      </c>
      <c r="D12" s="24">
        <f>Data1!$AD$41</f>
        <v>2</v>
      </c>
      <c r="E12" s="3"/>
      <c r="F12" s="40">
        <v>4</v>
      </c>
      <c r="G12" s="93" t="s">
        <v>118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15.735483870967741</v>
      </c>
      <c r="C13" s="5"/>
      <c r="D13" s="24"/>
      <c r="E13" s="3"/>
      <c r="F13" s="40">
        <v>5</v>
      </c>
      <c r="G13" s="93" t="s">
        <v>119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120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121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122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52.20000000000001</v>
      </c>
      <c r="D17" s="5">
        <v>84</v>
      </c>
      <c r="E17" s="3"/>
      <c r="F17" s="40">
        <v>9</v>
      </c>
      <c r="G17" s="93" t="s">
        <v>123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12</v>
      </c>
      <c r="D18" s="5"/>
      <c r="E18" s="3"/>
      <c r="F18" s="40">
        <v>10</v>
      </c>
      <c r="G18" s="93" t="s">
        <v>124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7</v>
      </c>
      <c r="D19" s="5"/>
      <c r="E19" s="3"/>
      <c r="F19" s="40">
        <v>11</v>
      </c>
      <c r="G19" s="93" t="s">
        <v>125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3</v>
      </c>
      <c r="D20" s="5"/>
      <c r="E20" s="3"/>
      <c r="F20" s="40">
        <v>12</v>
      </c>
      <c r="G20" s="93" t="s">
        <v>126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19.3</v>
      </c>
      <c r="D21" s="5"/>
      <c r="E21" s="3"/>
      <c r="F21" s="40">
        <v>13</v>
      </c>
      <c r="G21" s="93" t="s">
        <v>134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8</v>
      </c>
      <c r="D22" s="5"/>
      <c r="E22" s="3"/>
      <c r="F22" s="40">
        <v>14</v>
      </c>
      <c r="G22" s="93" t="s">
        <v>133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131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11.3</v>
      </c>
      <c r="D25" s="5" t="s">
        <v>46</v>
      </c>
      <c r="E25" s="5">
        <f>Data1!$AF$41</f>
        <v>17</v>
      </c>
      <c r="F25" s="40">
        <v>17</v>
      </c>
      <c r="G25" s="93" t="s">
        <v>130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231.89999999999995</v>
      </c>
      <c r="D26" s="5" t="s">
        <v>46</v>
      </c>
      <c r="E26" s="155">
        <v>1.24</v>
      </c>
      <c r="F26" s="40">
        <v>18</v>
      </c>
      <c r="G26" s="93" t="s">
        <v>138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139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140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142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27</v>
      </c>
      <c r="D30" s="5"/>
      <c r="E30" s="5"/>
      <c r="F30" s="40">
        <v>22</v>
      </c>
      <c r="G30" s="93" t="s">
        <v>141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149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150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151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147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146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153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1</v>
      </c>
      <c r="D37" s="5"/>
      <c r="E37" s="3"/>
      <c r="F37" s="40">
        <v>29</v>
      </c>
      <c r="G37" s="93" t="s">
        <v>154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155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156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 t="s">
        <v>157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158</v>
      </c>
      <c r="B42" s="3" t="s">
        <v>160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159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 t="s">
        <v>164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2014-08-03T17:54:04Z</dcterms:modified>
  <cp:category/>
  <cp:version/>
  <cp:contentType/>
  <cp:contentStatus/>
</cp:coreProperties>
</file>