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<sst xmlns="http://schemas.openxmlformats.org/spreadsheetml/2006/main" count="191" uniqueCount="164">
  <si>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</si>
  <si>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</si>
  <si>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</si>
  <si>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</si>
  <si>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</si>
  <si>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</si>
  <si>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</si>
  <si>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</si>
  <si>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</si>
  <si>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</si>
  <si>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</si>
  <si>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</si>
  <si>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</si>
  <si>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</si>
  <si>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</si>
  <si>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</si>
  <si>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</si>
  <si>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</si>
  <si>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</si>
  <si>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</si>
  <si>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</si>
  <si>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</si>
  <si>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</si>
  <si>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</si>
  <si>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</si>
  <si>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</si>
  <si>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</si>
  <si>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</si>
  <si>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</si>
  <si>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</si>
  <si>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</si>
  <si>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</si>
  <si>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</si>
  <si>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</si>
  <si>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</si>
  <si>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</si>
  <si>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</si>
  <si>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</si>
  <si>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</si>
  <si>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</si>
  <si>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</si>
  <si>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</si>
  <si>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</si>
  <si>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</si>
  <si>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</si>
  <si>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</si>
  <si>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</si>
  <si>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</si>
  <si>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</si>
  <si>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</si>
  <si>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</si>
  <si>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</si>
  <si>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</si>
  <si>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</si>
  <si>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</si>
  <si>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</si>
  <si>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</si>
  <si>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</si>
  <si>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</si>
  <si>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</si>
  <si>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</si>
  <si>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</si>
  <si>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</si>
  <si>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</si>
  <si>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</si>
  <si>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</si>
  <si>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</si>
  <si>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</si>
  <si>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</si>
  <si>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</si>
  <si>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</si>
  <si>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</si>
  <si>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</si>
  <si>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</si>
  <si>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</si>
  <si>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</si>
  <si>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</si>
  <si>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</si>
  <si>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</si>
  <si>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</si>
  <si>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</si>
  <si>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</si>
  <si>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</si>
  <si>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</si>
  <si>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</si>
  <si>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</si>
  <si>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</si>
  <si>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</si>
  <si>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</si>
  <si>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</si>
  <si>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</si>
  <si>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</si>
  <si>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</si>
  <si>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</si>
  <si>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</si>
  <si>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</si>
  <si>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</si>
  <si>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</si>
  <si>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</si>
  <si>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</si>
  <si>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</si>
  <si>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</si>
  <si>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</si>
  <si>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</si>
  <si>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June</t>
  </si>
  <si>
    <t>SE2</t>
  </si>
  <si>
    <t>W3</t>
  </si>
  <si>
    <t>Cloudy with spells of rain, mostly light. A few heavier bursts around the middle of the day.</t>
  </si>
  <si>
    <t>ENE2</t>
  </si>
  <si>
    <t>Cloudy start, then brighter with some sunshine. Very light winds again; feeling warm.</t>
  </si>
  <si>
    <t>Sunny spells developing. After a cool start, temperatures became very warm.</t>
  </si>
  <si>
    <t>SW2</t>
  </si>
  <si>
    <t>NNE2</t>
  </si>
  <si>
    <t>Sunny and hot through the day, with winds remaining light.</t>
  </si>
  <si>
    <t>More cloud, but bright with hazy sunshine. Thundery showers by evening/overnight.</t>
  </si>
  <si>
    <t>5th: Lightening and thunder observed to the east around 2230hrs.</t>
  </si>
  <si>
    <t>6th: Thundery showers moving north for a time 0600-30hrs.</t>
  </si>
  <si>
    <t>W2</t>
  </si>
  <si>
    <t>Bright spells with some sunshine, and fresher too. A few light showers by afternoon.</t>
  </si>
  <si>
    <t>Bright first thing, but mostly cloudier, especially later.</t>
  </si>
  <si>
    <t>E3</t>
  </si>
  <si>
    <t>Cloudy with outbreaks of rain for most of the day. Drier and brighter late-afternoon.</t>
  </si>
  <si>
    <t>NE2</t>
  </si>
  <si>
    <t>A fair amount of cloud at times, with some outbreaks of mostly light rain. Sunnier pm.</t>
  </si>
  <si>
    <t>NNE4</t>
  </si>
  <si>
    <t>Cloudy and cold with some light drizzly rain from time to time. Winds rather brisk.</t>
  </si>
  <si>
    <t>tr</t>
  </si>
  <si>
    <t>NW3</t>
  </si>
  <si>
    <t>Cloudy start, but turning brighter with some sunshine through the afternoon and evening.</t>
  </si>
  <si>
    <t>NNW4</t>
  </si>
  <si>
    <t>SSE3</t>
  </si>
  <si>
    <t xml:space="preserve">Bright and sunny with mostly light breezes. Becoming quite warm by afternoon*. </t>
  </si>
  <si>
    <t>12th: heavy, thundery downpours late afternoon/evening. 2.2mm in 5minutes at 1830.</t>
  </si>
  <si>
    <t>Fairly bright with some sunny spells. Becoming fairly warm by the afternoon.</t>
  </si>
  <si>
    <t>Bright spells, but a lot of cloud. Feeling much cooler too with a brisk breeze.</t>
  </si>
  <si>
    <t>NNE3</t>
  </si>
  <si>
    <t xml:space="preserve">Broght and sunny at times, but rather cool - especially in the breeze. </t>
  </si>
  <si>
    <t>NE3</t>
  </si>
  <si>
    <t>Cold start, then sunny and soon warming up with fairly light winds. Cool again by evening.</t>
  </si>
  <si>
    <t>Chilly start once again, then clear and sunny with temperatures rising quickly. Warm.</t>
  </si>
  <si>
    <t>Calm</t>
  </si>
  <si>
    <t>N3</t>
  </si>
  <si>
    <t>Bright or sunny spells after a cloudy start. Feeling rather cool, especially in the wind.</t>
  </si>
  <si>
    <t>NW2</t>
  </si>
  <si>
    <t>Rather cloudy with spells of light rain by the afternoon. Feeling cool through the day.</t>
  </si>
  <si>
    <t>Sunnier and warmer with light winds and generally blue skies. A chilly start though.*</t>
  </si>
  <si>
    <t>20th: touch of ground frost first thing: grass min -0.4C.</t>
  </si>
  <si>
    <t>Dry, very warm and sunny through the whole day. Patchy cloud for a time later on.</t>
  </si>
  <si>
    <t xml:space="preserve">Dry, hot and sunny with light winds continuing through the day. Cloudless skies. </t>
  </si>
  <si>
    <t>Another very warm, dry day with a good seal of sunshine. Still very warm.</t>
  </si>
  <si>
    <t>NNE1</t>
  </si>
  <si>
    <t>A more cloudy day withn a few brief spots of rain for a time. Sunnier later.</t>
  </si>
  <si>
    <t xml:space="preserve">Warmer again with a good amount of sunshine and mostly light breezes. </t>
  </si>
  <si>
    <t>Dry, hot and sunny with light winds. More cloud developing later in the day and evening.</t>
  </si>
  <si>
    <t>Another hot day with a good deal of sunshine. A slight breeze at times, especially later.</t>
  </si>
  <si>
    <t>Hot again, though slightly cooler and breezier too. Cloudy by evening with a few rain spots.</t>
  </si>
  <si>
    <t>Rather cloudy after overnight spots of rain. Bright and very warm from mid-morning.</t>
  </si>
  <si>
    <t>NNW2</t>
  </si>
  <si>
    <t>Mostly bright or sunny with light winds. Turning very warm once again by afternoon.</t>
  </si>
  <si>
    <t>Notes:</t>
  </si>
  <si>
    <t xml:space="preserve">With a mean of 15.8C, and a mean max of 22.1C, this was thw warmest June since 2006. Mean minima were rather cool though, at 9.5C, </t>
  </si>
  <si>
    <t>showing how cool the nights have been on the whole. Lowest grass min of -0.4C onm 20th gave a late ground frost. Rainfall was below normal,</t>
  </si>
  <si>
    <t>but was only the driest since 2008. It was also a sunny month, and a month with relatively calm winds: the max gust of 26mph was the lowest</t>
  </si>
  <si>
    <t xml:space="preserve">on record for June.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</si>
</sst>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38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53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1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14.1</c:v>
                </c:pt>
                <c:pt idx="1">
                  <c:v>20.8</c:v>
                </c:pt>
                <c:pt idx="2">
                  <c:v>24.7</c:v>
                </c:pt>
                <c:pt idx="3">
                  <c:v>26.7</c:v>
                </c:pt>
                <c:pt idx="4">
                  <c:v>26</c:v>
                </c:pt>
                <c:pt idx="5">
                  <c:v>22.1</c:v>
                </c:pt>
                <c:pt idx="6">
                  <c:v>19</c:v>
                </c:pt>
                <c:pt idx="7">
                  <c:v>17.7</c:v>
                </c:pt>
                <c:pt idx="8">
                  <c:v>20.7</c:v>
                </c:pt>
                <c:pt idx="9">
                  <c:v>15</c:v>
                </c:pt>
                <c:pt idx="10">
                  <c:v>19.3</c:v>
                </c:pt>
                <c:pt idx="11">
                  <c:v>20.9</c:v>
                </c:pt>
                <c:pt idx="12">
                  <c:v>21.3</c:v>
                </c:pt>
                <c:pt idx="13">
                  <c:v>17</c:v>
                </c:pt>
                <c:pt idx="14">
                  <c:v>18.2</c:v>
                </c:pt>
                <c:pt idx="15">
                  <c:v>21.4</c:v>
                </c:pt>
                <c:pt idx="16">
                  <c:v>23</c:v>
                </c:pt>
                <c:pt idx="17">
                  <c:v>18.2</c:v>
                </c:pt>
                <c:pt idx="18">
                  <c:v>16.3</c:v>
                </c:pt>
                <c:pt idx="19">
                  <c:v>21.4</c:v>
                </c:pt>
                <c:pt idx="20">
                  <c:v>25.2</c:v>
                </c:pt>
                <c:pt idx="21">
                  <c:v>26.1</c:v>
                </c:pt>
                <c:pt idx="22">
                  <c:v>25.1</c:v>
                </c:pt>
                <c:pt idx="23">
                  <c:v>23.7</c:v>
                </c:pt>
                <c:pt idx="24">
                  <c:v>25.6</c:v>
                </c:pt>
                <c:pt idx="25">
                  <c:v>27.7</c:v>
                </c:pt>
                <c:pt idx="26">
                  <c:v>27.8</c:v>
                </c:pt>
                <c:pt idx="27">
                  <c:v>26.4</c:v>
                </c:pt>
                <c:pt idx="28">
                  <c:v>25.7</c:v>
                </c:pt>
                <c:pt idx="29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9.9</c:v>
                </c:pt>
                <c:pt idx="1">
                  <c:v>6.9</c:v>
                </c:pt>
                <c:pt idx="2">
                  <c:v>6.1</c:v>
                </c:pt>
                <c:pt idx="3">
                  <c:v>7.4</c:v>
                </c:pt>
                <c:pt idx="4">
                  <c:v>12.1</c:v>
                </c:pt>
                <c:pt idx="5">
                  <c:v>14.1</c:v>
                </c:pt>
                <c:pt idx="6">
                  <c:v>11.3</c:v>
                </c:pt>
                <c:pt idx="7">
                  <c:v>11.6</c:v>
                </c:pt>
                <c:pt idx="8">
                  <c:v>12.8</c:v>
                </c:pt>
                <c:pt idx="9">
                  <c:v>12.5</c:v>
                </c:pt>
                <c:pt idx="10">
                  <c:v>10.1</c:v>
                </c:pt>
                <c:pt idx="11">
                  <c:v>10.8</c:v>
                </c:pt>
                <c:pt idx="12">
                  <c:v>8.7</c:v>
                </c:pt>
                <c:pt idx="13">
                  <c:v>11</c:v>
                </c:pt>
                <c:pt idx="14">
                  <c:v>5.9</c:v>
                </c:pt>
                <c:pt idx="15">
                  <c:v>5.1</c:v>
                </c:pt>
                <c:pt idx="16">
                  <c:v>4.6</c:v>
                </c:pt>
                <c:pt idx="17">
                  <c:v>7.6</c:v>
                </c:pt>
                <c:pt idx="18">
                  <c:v>6.7</c:v>
                </c:pt>
                <c:pt idx="19">
                  <c:v>4.6</c:v>
                </c:pt>
                <c:pt idx="20">
                  <c:v>10.9</c:v>
                </c:pt>
                <c:pt idx="21">
                  <c:v>9.9</c:v>
                </c:pt>
                <c:pt idx="22">
                  <c:v>9.9</c:v>
                </c:pt>
                <c:pt idx="23">
                  <c:v>11.4</c:v>
                </c:pt>
                <c:pt idx="24">
                  <c:v>6.4</c:v>
                </c:pt>
                <c:pt idx="25">
                  <c:v>9.7</c:v>
                </c:pt>
                <c:pt idx="26">
                  <c:v>11.5</c:v>
                </c:pt>
                <c:pt idx="27">
                  <c:v>9.8</c:v>
                </c:pt>
                <c:pt idx="28">
                  <c:v>14.8</c:v>
                </c:pt>
                <c:pt idx="29">
                  <c:v>10.8</c:v>
                </c:pt>
              </c:numCache>
            </c:numRef>
          </c:val>
          <c:smooth val="0"/>
        </c:ser>
        <c:marker val="1"/>
        <c:axId val="4191946"/>
        <c:axId val="37727515"/>
      </c:lineChart>
      <c:catAx>
        <c:axId val="419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7515"/>
        <c:crosses val="autoZero"/>
        <c:auto val="1"/>
        <c:lblOffset val="100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91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0.3</c:v>
                </c:pt>
                <c:pt idx="6">
                  <c:v>5.9</c:v>
                </c:pt>
                <c:pt idx="7">
                  <c:v>2.9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20.7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003316"/>
        <c:axId val="36029845"/>
      </c:barChart>
      <c:catAx>
        <c:axId val="40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9845"/>
        <c:crosses val="autoZero"/>
        <c:auto val="1"/>
        <c:lblOffset val="100"/>
        <c:noMultiLvlLbl val="0"/>
      </c:catAx>
      <c:valAx>
        <c:axId val="360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03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5.1</c:v>
                </c:pt>
                <c:pt idx="2">
                  <c:v>10.8</c:v>
                </c:pt>
                <c:pt idx="3">
                  <c:v>9.9</c:v>
                </c:pt>
                <c:pt idx="4">
                  <c:v>8.3</c:v>
                </c:pt>
                <c:pt idx="5">
                  <c:v>6.1</c:v>
                </c:pt>
                <c:pt idx="6">
                  <c:v>5.2</c:v>
                </c:pt>
                <c:pt idx="7">
                  <c:v>3.3</c:v>
                </c:pt>
                <c:pt idx="8">
                  <c:v>2.6</c:v>
                </c:pt>
                <c:pt idx="9">
                  <c:v>0</c:v>
                </c:pt>
                <c:pt idx="10">
                  <c:v>7.1</c:v>
                </c:pt>
                <c:pt idx="11">
                  <c:v>6.7</c:v>
                </c:pt>
                <c:pt idx="12">
                  <c:v>5.6</c:v>
                </c:pt>
                <c:pt idx="13">
                  <c:v>2.3</c:v>
                </c:pt>
                <c:pt idx="14">
                  <c:v>5.3</c:v>
                </c:pt>
                <c:pt idx="15">
                  <c:v>10.6</c:v>
                </c:pt>
                <c:pt idx="16">
                  <c:v>10.1</c:v>
                </c:pt>
                <c:pt idx="17">
                  <c:v>0.2</c:v>
                </c:pt>
                <c:pt idx="18">
                  <c:v>6.1</c:v>
                </c:pt>
                <c:pt idx="19">
                  <c:v>9</c:v>
                </c:pt>
                <c:pt idx="20">
                  <c:v>11.3</c:v>
                </c:pt>
                <c:pt idx="21">
                  <c:v>13.3</c:v>
                </c:pt>
                <c:pt idx="22">
                  <c:v>12.2</c:v>
                </c:pt>
                <c:pt idx="23">
                  <c:v>9.8</c:v>
                </c:pt>
                <c:pt idx="24">
                  <c:v>10.6</c:v>
                </c:pt>
                <c:pt idx="25">
                  <c:v>9.9</c:v>
                </c:pt>
                <c:pt idx="26">
                  <c:v>11.3</c:v>
                </c:pt>
                <c:pt idx="27">
                  <c:v>10.9</c:v>
                </c:pt>
                <c:pt idx="28">
                  <c:v>8.1</c:v>
                </c:pt>
                <c:pt idx="29">
                  <c:v>10.2</c:v>
                </c:pt>
              </c:numCache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833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6.1</c:v>
                </c:pt>
                <c:pt idx="1">
                  <c:v>4.1</c:v>
                </c:pt>
                <c:pt idx="2">
                  <c:v>3.1</c:v>
                </c:pt>
                <c:pt idx="3">
                  <c:v>2.1</c:v>
                </c:pt>
                <c:pt idx="4">
                  <c:v>8.4</c:v>
                </c:pt>
                <c:pt idx="5">
                  <c:v>13.1</c:v>
                </c:pt>
                <c:pt idx="6">
                  <c:v>9.1</c:v>
                </c:pt>
                <c:pt idx="7">
                  <c:v>11.2</c:v>
                </c:pt>
                <c:pt idx="8">
                  <c:v>12.4</c:v>
                </c:pt>
                <c:pt idx="9">
                  <c:v>12.7</c:v>
                </c:pt>
                <c:pt idx="10">
                  <c:v>7.6</c:v>
                </c:pt>
                <c:pt idx="11">
                  <c:v>7.1</c:v>
                </c:pt>
                <c:pt idx="12">
                  <c:v>3.7</c:v>
                </c:pt>
                <c:pt idx="13">
                  <c:v>10.6</c:v>
                </c:pt>
                <c:pt idx="14">
                  <c:v>1.6</c:v>
                </c:pt>
                <c:pt idx="15">
                  <c:v>1.5</c:v>
                </c:pt>
                <c:pt idx="16">
                  <c:v>1.1</c:v>
                </c:pt>
                <c:pt idx="17">
                  <c:v>4.1</c:v>
                </c:pt>
                <c:pt idx="18">
                  <c:v>2.1</c:v>
                </c:pt>
                <c:pt idx="19">
                  <c:v>-0.4</c:v>
                </c:pt>
                <c:pt idx="20">
                  <c:v>7.5</c:v>
                </c:pt>
                <c:pt idx="21">
                  <c:v>6.1</c:v>
                </c:pt>
                <c:pt idx="22">
                  <c:v>5.7</c:v>
                </c:pt>
                <c:pt idx="23">
                  <c:v>7.1</c:v>
                </c:pt>
                <c:pt idx="24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6191272"/>
        <c:axId val="34394857"/>
      </c:line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191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12.7</c:v>
                </c:pt>
                <c:pt idx="1">
                  <c:v>12.7</c:v>
                </c:pt>
                <c:pt idx="2">
                  <c:v>15.5</c:v>
                </c:pt>
                <c:pt idx="3">
                  <c:v>15</c:v>
                </c:pt>
                <c:pt idx="4">
                  <c:v>17.5</c:v>
                </c:pt>
                <c:pt idx="5">
                  <c:v>16.9</c:v>
                </c:pt>
                <c:pt idx="6">
                  <c:v>15.5</c:v>
                </c:pt>
                <c:pt idx="7">
                  <c:v>14.3</c:v>
                </c:pt>
                <c:pt idx="8">
                  <c:v>14.5</c:v>
                </c:pt>
                <c:pt idx="9">
                  <c:v>14.3</c:v>
                </c:pt>
                <c:pt idx="10">
                  <c:v>13</c:v>
                </c:pt>
                <c:pt idx="11">
                  <c:v>15</c:v>
                </c:pt>
                <c:pt idx="12">
                  <c:v>15.1</c:v>
                </c:pt>
                <c:pt idx="13">
                  <c:v>13.6</c:v>
                </c:pt>
                <c:pt idx="14">
                  <c:v>12.3</c:v>
                </c:pt>
                <c:pt idx="15">
                  <c:v>12.3</c:v>
                </c:pt>
                <c:pt idx="16">
                  <c:v>12.6</c:v>
                </c:pt>
                <c:pt idx="17">
                  <c:v>13.9</c:v>
                </c:pt>
                <c:pt idx="18">
                  <c:v>13.8</c:v>
                </c:pt>
                <c:pt idx="19">
                  <c:v>13.1</c:v>
                </c:pt>
                <c:pt idx="20">
                  <c:v>14.3</c:v>
                </c:pt>
                <c:pt idx="22">
                  <c:v>15.5</c:v>
                </c:pt>
                <c:pt idx="23">
                  <c:v>16</c:v>
                </c:pt>
                <c:pt idx="24">
                  <c:v>14.5</c:v>
                </c:pt>
              </c:numCache>
            </c:numRef>
          </c:val>
          <c:smooth val="0"/>
        </c:ser>
        <c:marker val="1"/>
        <c:axId val="41118258"/>
        <c:axId val="34520003"/>
      </c:line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0003"/>
        <c:crosses val="autoZero"/>
        <c:auto val="1"/>
        <c:lblOffset val="100"/>
        <c:noMultiLvlLbl val="0"/>
      </c:catAx>
      <c:valAx>
        <c:axId val="3452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118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12.7</c:v>
                </c:pt>
                <c:pt idx="1">
                  <c:v>12.5</c:v>
                </c:pt>
                <c:pt idx="2">
                  <c:v>13.9</c:v>
                </c:pt>
                <c:pt idx="3">
                  <c:v>14.1</c:v>
                </c:pt>
                <c:pt idx="4">
                  <c:v>15.8</c:v>
                </c:pt>
                <c:pt idx="5">
                  <c:v>15.9</c:v>
                </c:pt>
                <c:pt idx="6">
                  <c:v>15</c:v>
                </c:pt>
                <c:pt idx="7">
                  <c:v>14.4</c:v>
                </c:pt>
                <c:pt idx="8">
                  <c:v>14.3</c:v>
                </c:pt>
                <c:pt idx="9">
                  <c:v>14.3</c:v>
                </c:pt>
                <c:pt idx="10">
                  <c:v>13.3</c:v>
                </c:pt>
                <c:pt idx="11">
                  <c:v>14.3</c:v>
                </c:pt>
                <c:pt idx="12">
                  <c:v>14.4</c:v>
                </c:pt>
                <c:pt idx="13">
                  <c:v>14</c:v>
                </c:pt>
                <c:pt idx="14">
                  <c:v>12.1</c:v>
                </c:pt>
                <c:pt idx="15">
                  <c:v>13</c:v>
                </c:pt>
                <c:pt idx="16">
                  <c:v>13.4</c:v>
                </c:pt>
                <c:pt idx="17">
                  <c:v>14.1</c:v>
                </c:pt>
                <c:pt idx="18">
                  <c:v>13.5</c:v>
                </c:pt>
                <c:pt idx="19">
                  <c:v>12.9</c:v>
                </c:pt>
                <c:pt idx="20">
                  <c:v>14.3</c:v>
                </c:pt>
                <c:pt idx="22">
                  <c:v>15.4</c:v>
                </c:pt>
                <c:pt idx="23">
                  <c:v>16</c:v>
                </c:pt>
                <c:pt idx="24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12.4</c:v>
                </c:pt>
                <c:pt idx="1">
                  <c:v>12.4</c:v>
                </c:pt>
                <c:pt idx="2">
                  <c:v>12.4</c:v>
                </c:pt>
                <c:pt idx="3">
                  <c:v>12.5</c:v>
                </c:pt>
                <c:pt idx="4">
                  <c:v>12.7</c:v>
                </c:pt>
                <c:pt idx="5">
                  <c:v>13</c:v>
                </c:pt>
                <c:pt idx="6">
                  <c:v>13.3</c:v>
                </c:pt>
                <c:pt idx="7">
                  <c:v>13.4</c:v>
                </c:pt>
                <c:pt idx="8">
                  <c:v>13.4</c:v>
                </c:pt>
                <c:pt idx="9">
                  <c:v>13.4</c:v>
                </c:pt>
                <c:pt idx="10">
                  <c:v>13.4</c:v>
                </c:pt>
                <c:pt idx="11">
                  <c:v>13.4</c:v>
                </c:pt>
                <c:pt idx="12">
                  <c:v>13.4</c:v>
                </c:pt>
                <c:pt idx="13">
                  <c:v>13.5</c:v>
                </c:pt>
                <c:pt idx="14">
                  <c:v>13.5</c:v>
                </c:pt>
                <c:pt idx="15">
                  <c:v>13.4</c:v>
                </c:pt>
                <c:pt idx="16">
                  <c:v>13.3</c:v>
                </c:pt>
                <c:pt idx="17">
                  <c:v>13.4</c:v>
                </c:pt>
                <c:pt idx="18">
                  <c:v>13.6</c:v>
                </c:pt>
                <c:pt idx="19">
                  <c:v>13.5</c:v>
                </c:pt>
                <c:pt idx="20">
                  <c:v>13.4</c:v>
                </c:pt>
                <c:pt idx="22">
                  <c:v>13.8</c:v>
                </c:pt>
                <c:pt idx="23">
                  <c:v>14</c:v>
                </c:pt>
                <c:pt idx="24">
                  <c:v>14.1</c:v>
                </c:pt>
              </c:numCache>
            </c:numRef>
          </c:val>
          <c:smooth val="0"/>
        </c:ser>
        <c:marker val="1"/>
        <c:axId val="42244572"/>
        <c:axId val="44656829"/>
      </c:lineChart>
      <c:cat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244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1015.3732199919089</c:v>
                </c:pt>
                <c:pt idx="1">
                  <c:v>1023.4942943483766</c:v>
                </c:pt>
                <c:pt idx="2">
                  <c:v>1024.0239547993742</c:v>
                </c:pt>
                <c:pt idx="3">
                  <c:v>1021.2238993828013</c:v>
                </c:pt>
                <c:pt idx="4">
                  <c:v>1018.6317431545491</c:v>
                </c:pt>
                <c:pt idx="5">
                  <c:v>1011.8972443780541</c:v>
                </c:pt>
                <c:pt idx="6">
                  <c:v>1011.695041618751</c:v>
                </c:pt>
                <c:pt idx="7">
                  <c:v>1002.6230143579871</c:v>
                </c:pt>
                <c:pt idx="8">
                  <c:v>1004.2977110958417</c:v>
                </c:pt>
                <c:pt idx="9">
                  <c:v>1010.5713753579553</c:v>
                </c:pt>
                <c:pt idx="10">
                  <c:v>1010.521665278751</c:v>
                </c:pt>
                <c:pt idx="11">
                  <c:v>1016.1429160872341</c:v>
                </c:pt>
                <c:pt idx="12">
                  <c:v>1016.6409017635307</c:v>
                </c:pt>
                <c:pt idx="13">
                  <c:v>1017.7579573740549</c:v>
                </c:pt>
                <c:pt idx="14">
                  <c:v>1029.4943213422919</c:v>
                </c:pt>
                <c:pt idx="15">
                  <c:v>1029.2088412160329</c:v>
                </c:pt>
                <c:pt idx="16">
                  <c:v>1025.3489275099978</c:v>
                </c:pt>
                <c:pt idx="17">
                  <c:v>1021.8421334448876</c:v>
                </c:pt>
                <c:pt idx="18">
                  <c:v>1019.3742479267084</c:v>
                </c:pt>
                <c:pt idx="19">
                  <c:v>1022.8233716226888</c:v>
                </c:pt>
                <c:pt idx="20">
                  <c:v>1023.9579523952848</c:v>
                </c:pt>
                <c:pt idx="21">
                  <c:v>1023.7872053903099</c:v>
                </c:pt>
                <c:pt idx="22">
                  <c:v>1023.3449261741215</c:v>
                </c:pt>
                <c:pt idx="23">
                  <c:v>1019.9632123257073</c:v>
                </c:pt>
                <c:pt idx="24">
                  <c:v>1019.677546696823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3367"/>
        <c:crosses val="autoZero"/>
        <c:auto val="1"/>
        <c:lblOffset val="100"/>
        <c:noMultiLvlLbl val="0"/>
      </c:catAx>
      <c:valAx>
        <c:axId val="6043336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36714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11.344482423467303</c:v>
                </c:pt>
                <c:pt idx="1">
                  <c:v>11.567782485121063</c:v>
                </c:pt>
                <c:pt idx="2">
                  <c:v>13.959988009834419</c:v>
                </c:pt>
                <c:pt idx="3">
                  <c:v>12.469404436220847</c:v>
                </c:pt>
                <c:pt idx="4">
                  <c:v>16.57111847852551</c:v>
                </c:pt>
                <c:pt idx="5">
                  <c:v>15.825971009438232</c:v>
                </c:pt>
                <c:pt idx="6">
                  <c:v>12.105779067388289</c:v>
                </c:pt>
                <c:pt idx="7">
                  <c:v>12.144714672588877</c:v>
                </c:pt>
                <c:pt idx="8">
                  <c:v>13.179910897856082</c:v>
                </c:pt>
                <c:pt idx="9">
                  <c:v>13.057703711364395</c:v>
                </c:pt>
                <c:pt idx="10">
                  <c:v>11.28589284979939</c:v>
                </c:pt>
                <c:pt idx="11">
                  <c:v>10.36015320420351</c:v>
                </c:pt>
                <c:pt idx="12">
                  <c:v>10.381926425509437</c:v>
                </c:pt>
                <c:pt idx="13">
                  <c:v>10.52972480766848</c:v>
                </c:pt>
                <c:pt idx="14">
                  <c:v>8.724231438061695</c:v>
                </c:pt>
                <c:pt idx="15">
                  <c:v>9.623141991476185</c:v>
                </c:pt>
                <c:pt idx="16">
                  <c:v>10.94266261500545</c:v>
                </c:pt>
                <c:pt idx="17">
                  <c:v>12.053237202551069</c:v>
                </c:pt>
                <c:pt idx="18">
                  <c:v>6.802189447503777</c:v>
                </c:pt>
                <c:pt idx="19">
                  <c:v>6.795336377600119</c:v>
                </c:pt>
                <c:pt idx="20">
                  <c:v>11.835215682963195</c:v>
                </c:pt>
                <c:pt idx="21">
                  <c:v>12.158245076496042</c:v>
                </c:pt>
                <c:pt idx="22">
                  <c:v>11.864768769895077</c:v>
                </c:pt>
                <c:pt idx="23">
                  <c:v>14.445022633044161</c:v>
                </c:pt>
                <c:pt idx="24">
                  <c:v>12.912508078581299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7029392"/>
        <c:axId val="63264529"/>
      </c:lineChart>
      <c:cat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4529"/>
        <c:crosses val="autoZero"/>
        <c:auto val="1"/>
        <c:lblOffset val="100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02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0.0315</cdr:y>
    </cdr:from>
    <cdr:to>
      <cdr:x>0.937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610975" y="219075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a621a7-f806-4eae-ac28-1a45a5877d6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628bf9-a39e-4fb6-b7e6-0d5e4de9b3f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1e1c456-4dcb-4b33-bcb6-260d9bd21ecd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8d7a6d3-9dbd-4aaa-936e-7c60d7ac9232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0bc9ea4-dd00-4eb8-95e7-ac392f8b1db6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7067550"/>
    <xdr:graphicFrame>
      <xdr:nvGraphicFramePr>
        <xdr:cNvPr id="1" name="Shape 1025"/>
        <xdr:cNvGraphicFramePr/>
      </xdr:nvGraphicFramePr>
      <xdr:xfrm>
        <a:off x="0" y="0"/>
        <a:ext cx="13677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cee6cda-99cf-4e3e-8b5f-da6d40d0b632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0.0255</cdr:y>
    </cdr:from>
    <cdr:to>
      <cdr:x>0.91475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287125" y="171450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766170e-0ac5-4b78-9ff0-50f5e0797dd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7067550"/>
    <xdr:graphicFrame>
      <xdr:nvGraphicFramePr>
        <xdr:cNvPr id="1" name="Shape 1025"/>
        <xdr:cNvGraphicFramePr/>
      </xdr:nvGraphicFramePr>
      <xdr:xfrm>
        <a:off x="0" y="0"/>
        <a:ext cx="13677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69e27a3-fff8-41a9-b4be-b912982b945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62106fd-d237-474a-9328-22742028675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T21" sqref="T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2010</v>
      </c>
      <c r="S4" s="60"/>
      <c r="T4" s="7"/>
      <c r="U4" s="7"/>
      <c r="V4" s="60"/>
      <c r="W4" s="18"/>
      <c r="X4" s="101"/>
      <c r="Y4" s="98"/>
      <c r="Z4" s="148" t="s">
        <v>92</v>
      </c>
      <c r="AA4" s="130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2"/>
      <c r="Y5" s="99"/>
      <c r="Z5" s="149"/>
      <c r="AA5" s="131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3" t="s">
        <v>61</v>
      </c>
      <c r="Y6" s="146" t="s">
        <v>26</v>
      </c>
      <c r="Z6" s="149"/>
      <c r="AA6" s="131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4" t="s">
        <v>63</v>
      </c>
      <c r="Y7" s="146"/>
      <c r="Z7" s="149"/>
      <c r="AA7" s="131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1"/>
      <c r="T8" s="33" t="s">
        <v>18</v>
      </c>
      <c r="U8" s="33" t="s">
        <v>95</v>
      </c>
      <c r="V8" s="33" t="s">
        <v>101</v>
      </c>
      <c r="W8" s="33" t="s">
        <v>64</v>
      </c>
      <c r="X8" s="105" t="s">
        <v>64</v>
      </c>
      <c r="Y8" s="147"/>
      <c r="Z8" s="150"/>
      <c r="AA8" s="131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12.1</v>
      </c>
      <c r="C9" s="65">
        <v>11.7</v>
      </c>
      <c r="D9" s="65">
        <v>14.1</v>
      </c>
      <c r="E9" s="65">
        <v>9.9</v>
      </c>
      <c r="F9" s="66">
        <f aca="true" t="shared" si="0" ref="F9:F38">AVERAGE(D9:E9)</f>
        <v>12</v>
      </c>
      <c r="G9" s="67">
        <f>100*(AJ9/AH9)</f>
        <v>95.13019247281036</v>
      </c>
      <c r="H9" s="67">
        <f aca="true" t="shared" si="1" ref="H9:H38">AK9</f>
        <v>11.344482423467303</v>
      </c>
      <c r="I9" s="68">
        <v>6.1</v>
      </c>
      <c r="J9" s="66"/>
      <c r="K9" s="68"/>
      <c r="L9" s="65">
        <v>12.7</v>
      </c>
      <c r="M9" s="65">
        <v>12.7</v>
      </c>
      <c r="N9" s="65">
        <v>12.9</v>
      </c>
      <c r="O9" s="66">
        <v>12.4</v>
      </c>
      <c r="P9" s="69" t="s">
        <v>105</v>
      </c>
      <c r="Q9" s="70">
        <v>10</v>
      </c>
      <c r="R9" s="67">
        <v>0</v>
      </c>
      <c r="S9" s="67">
        <v>38</v>
      </c>
      <c r="T9" s="67">
        <v>2.8</v>
      </c>
      <c r="U9" s="67"/>
      <c r="V9" s="71">
        <v>8</v>
      </c>
      <c r="W9" s="64">
        <v>1005.1</v>
      </c>
      <c r="X9" s="120">
        <f aca="true" t="shared" si="2" ref="X9:X38">W9+AU17</f>
        <v>1015.3732199919089</v>
      </c>
      <c r="Y9" s="129">
        <v>0</v>
      </c>
      <c r="Z9" s="132">
        <v>0</v>
      </c>
      <c r="AA9" s="125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14.110830506745673</v>
      </c>
      <c r="AI9">
        <f aca="true" t="shared" si="5" ref="AI9:AI39">IF(W9&gt;=0,6.107*EXP(17.38*(C9/(239+C9))),6.107*EXP(22.44*(C9/(272.4+C9))))</f>
        <v>13.743260220579202</v>
      </c>
      <c r="AJ9">
        <f aca="true" t="shared" si="6" ref="AJ9:AJ39">IF(C9&gt;=0,AI9-(0.000799*1000*(B9-C9)),AI9-(0.00072*1000*(B9-C9)))</f>
        <v>13.423660220579201</v>
      </c>
      <c r="AK9">
        <f>239*LN(AJ9/6.107)/(17.38-LN(AJ9/6.107))</f>
        <v>11.344482423467303</v>
      </c>
      <c r="AM9">
        <f>COUNTIF(V9:V39,"&lt;1")</f>
        <v>5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13.8</v>
      </c>
      <c r="C10" s="74">
        <v>12.6</v>
      </c>
      <c r="D10" s="74">
        <v>20.8</v>
      </c>
      <c r="E10" s="74">
        <v>6.9</v>
      </c>
      <c r="F10" s="75">
        <f t="shared" si="0"/>
        <v>13.850000000000001</v>
      </c>
      <c r="G10" s="67">
        <f aca="true" t="shared" si="7" ref="G10:G38">100*(AJ10/AH10)</f>
        <v>86.3829344129887</v>
      </c>
      <c r="H10" s="76">
        <f t="shared" si="1"/>
        <v>11.567782485121063</v>
      </c>
      <c r="I10" s="77">
        <v>4.1</v>
      </c>
      <c r="J10" s="75"/>
      <c r="K10" s="77"/>
      <c r="L10" s="74">
        <v>12.7</v>
      </c>
      <c r="M10" s="74">
        <v>12.5</v>
      </c>
      <c r="N10" s="74">
        <v>12.8</v>
      </c>
      <c r="O10" s="75">
        <v>12.4</v>
      </c>
      <c r="P10" s="78" t="s">
        <v>106</v>
      </c>
      <c r="Q10" s="79">
        <v>11</v>
      </c>
      <c r="R10" s="76">
        <v>5.1</v>
      </c>
      <c r="S10" s="76">
        <v>91.9</v>
      </c>
      <c r="T10" s="76">
        <v>0</v>
      </c>
      <c r="U10" s="76"/>
      <c r="V10" s="80">
        <v>8</v>
      </c>
      <c r="W10" s="73">
        <v>1013.2</v>
      </c>
      <c r="X10" s="120">
        <f t="shared" si="2"/>
        <v>1023.4942943483766</v>
      </c>
      <c r="Y10" s="126">
        <v>0</v>
      </c>
      <c r="Z10" s="133">
        <v>0</v>
      </c>
      <c r="AA10" s="126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15.771202559854595</v>
      </c>
      <c r="AI10">
        <f t="shared" si="5"/>
        <v>14.58242756341879</v>
      </c>
      <c r="AJ10">
        <f t="shared" si="6"/>
        <v>13.62362756341879</v>
      </c>
      <c r="AK10">
        <f aca="true" t="shared" si="12" ref="AK10:AK39">239*LN(AJ10/6.107)/(17.38-LN(AJ10/6.107))</f>
        <v>11.567782485121063</v>
      </c>
    </row>
    <row r="11" spans="1:37" ht="12.75">
      <c r="A11" s="63">
        <v>3</v>
      </c>
      <c r="B11" s="64">
        <v>18.8</v>
      </c>
      <c r="C11" s="65">
        <v>16</v>
      </c>
      <c r="D11" s="65">
        <v>24.7</v>
      </c>
      <c r="E11" s="65">
        <v>6.1</v>
      </c>
      <c r="F11" s="66">
        <f t="shared" si="0"/>
        <v>15.399999999999999</v>
      </c>
      <c r="G11" s="67">
        <f t="shared" si="7"/>
        <v>73.47022611139528</v>
      </c>
      <c r="H11" s="67">
        <f t="shared" si="1"/>
        <v>13.959988009834419</v>
      </c>
      <c r="I11" s="68">
        <v>3.1</v>
      </c>
      <c r="J11" s="66"/>
      <c r="K11" s="68"/>
      <c r="L11" s="65">
        <v>15.5</v>
      </c>
      <c r="M11" s="65">
        <v>13.9</v>
      </c>
      <c r="N11" s="65">
        <v>13</v>
      </c>
      <c r="O11" s="66">
        <v>12.4</v>
      </c>
      <c r="P11" s="69" t="s">
        <v>108</v>
      </c>
      <c r="Q11" s="70">
        <v>19</v>
      </c>
      <c r="R11" s="67">
        <v>10.8</v>
      </c>
      <c r="S11" s="67">
        <v>102</v>
      </c>
      <c r="T11" s="67">
        <v>0</v>
      </c>
      <c r="U11" s="67"/>
      <c r="V11" s="71">
        <v>4</v>
      </c>
      <c r="W11" s="64">
        <v>1013.9</v>
      </c>
      <c r="X11" s="120">
        <f t="shared" si="2"/>
        <v>1024.0239547993742</v>
      </c>
      <c r="Y11" s="126">
        <v>0</v>
      </c>
      <c r="Z11" s="133">
        <v>0</v>
      </c>
      <c r="AA11" s="126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21.690356745371425</v>
      </c>
      <c r="AI11">
        <f t="shared" si="5"/>
        <v>18.173154145192665</v>
      </c>
      <c r="AJ11">
        <f t="shared" si="6"/>
        <v>15.935954145192664</v>
      </c>
      <c r="AK11">
        <f t="shared" si="12"/>
        <v>13.959988009834419</v>
      </c>
    </row>
    <row r="12" spans="1:37" ht="12.75">
      <c r="A12" s="72">
        <v>4</v>
      </c>
      <c r="B12" s="73">
        <v>18</v>
      </c>
      <c r="C12" s="74">
        <v>14.9</v>
      </c>
      <c r="D12" s="74">
        <v>26.7</v>
      </c>
      <c r="E12" s="74">
        <v>7.4</v>
      </c>
      <c r="F12" s="75">
        <f t="shared" si="0"/>
        <v>17.05</v>
      </c>
      <c r="G12" s="67">
        <f t="shared" si="7"/>
        <v>70.08449195034585</v>
      </c>
      <c r="H12" s="76">
        <f t="shared" si="1"/>
        <v>12.469404436220847</v>
      </c>
      <c r="I12" s="77">
        <v>2.1</v>
      </c>
      <c r="J12" s="75"/>
      <c r="K12" s="77"/>
      <c r="L12" s="74">
        <v>15</v>
      </c>
      <c r="M12" s="74">
        <v>14.1</v>
      </c>
      <c r="N12" s="74">
        <v>13.6</v>
      </c>
      <c r="O12" s="75">
        <v>12.5</v>
      </c>
      <c r="P12" s="78" t="s">
        <v>105</v>
      </c>
      <c r="Q12" s="79">
        <v>14</v>
      </c>
      <c r="R12" s="76">
        <v>9.9</v>
      </c>
      <c r="S12" s="76">
        <v>94.9</v>
      </c>
      <c r="T12" s="76">
        <v>0</v>
      </c>
      <c r="U12" s="76"/>
      <c r="V12" s="80">
        <v>0</v>
      </c>
      <c r="W12" s="73">
        <v>1011.1</v>
      </c>
      <c r="X12" s="120">
        <f t="shared" si="2"/>
        <v>1021.2238993828013</v>
      </c>
      <c r="Y12" s="126">
        <v>0</v>
      </c>
      <c r="Z12" s="133">
        <v>0</v>
      </c>
      <c r="AA12" s="126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20.629290169999656</v>
      </c>
      <c r="AI12">
        <f t="shared" si="5"/>
        <v>16.934833208606896</v>
      </c>
      <c r="AJ12">
        <f t="shared" si="6"/>
        <v>14.457933208606896</v>
      </c>
      <c r="AK12">
        <f t="shared" si="12"/>
        <v>12.469404436220847</v>
      </c>
    </row>
    <row r="13" spans="1:37" ht="12.75">
      <c r="A13" s="63">
        <v>5</v>
      </c>
      <c r="B13" s="64">
        <v>22.9</v>
      </c>
      <c r="C13" s="65">
        <v>19</v>
      </c>
      <c r="D13" s="65">
        <v>26</v>
      </c>
      <c r="E13" s="65">
        <v>12.1</v>
      </c>
      <c r="F13" s="66">
        <f t="shared" si="0"/>
        <v>19.05</v>
      </c>
      <c r="G13" s="67">
        <f t="shared" si="7"/>
        <v>67.51907035234333</v>
      </c>
      <c r="H13" s="67">
        <f t="shared" si="1"/>
        <v>16.57111847852551</v>
      </c>
      <c r="I13" s="68">
        <v>8.4</v>
      </c>
      <c r="J13" s="66"/>
      <c r="K13" s="68"/>
      <c r="L13" s="65">
        <v>17.5</v>
      </c>
      <c r="M13" s="65">
        <v>15.8</v>
      </c>
      <c r="N13" s="65">
        <v>14.1</v>
      </c>
      <c r="O13" s="66">
        <v>12.7</v>
      </c>
      <c r="P13" s="69" t="s">
        <v>111</v>
      </c>
      <c r="Q13" s="70">
        <v>15</v>
      </c>
      <c r="R13" s="67">
        <v>8.3</v>
      </c>
      <c r="S13" s="67">
        <v>95</v>
      </c>
      <c r="T13" s="67">
        <v>6</v>
      </c>
      <c r="U13" s="67"/>
      <c r="V13" s="71">
        <v>6</v>
      </c>
      <c r="W13" s="64">
        <v>1008.7</v>
      </c>
      <c r="X13" s="120">
        <f t="shared" si="2"/>
        <v>1018.6317431545491</v>
      </c>
      <c r="Y13" s="126">
        <v>0</v>
      </c>
      <c r="Z13" s="133">
        <v>0</v>
      </c>
      <c r="AA13" s="126">
        <v>1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27.913411845594347</v>
      </c>
      <c r="AI13">
        <f t="shared" si="5"/>
        <v>21.962976181766184</v>
      </c>
      <c r="AJ13">
        <f t="shared" si="6"/>
        <v>18.846876181766184</v>
      </c>
      <c r="AK13">
        <f t="shared" si="12"/>
        <v>16.57111847852551</v>
      </c>
    </row>
    <row r="14" spans="1:37" ht="12.75">
      <c r="A14" s="72">
        <v>6</v>
      </c>
      <c r="B14" s="73">
        <v>19</v>
      </c>
      <c r="C14" s="74">
        <v>17.1</v>
      </c>
      <c r="D14" s="74">
        <v>22.1</v>
      </c>
      <c r="E14" s="74">
        <v>14.1</v>
      </c>
      <c r="F14" s="75">
        <f t="shared" si="0"/>
        <v>18.1</v>
      </c>
      <c r="G14" s="67">
        <f t="shared" si="7"/>
        <v>81.82909652744796</v>
      </c>
      <c r="H14" s="76">
        <f t="shared" si="1"/>
        <v>15.825971009438232</v>
      </c>
      <c r="I14" s="77">
        <v>13.1</v>
      </c>
      <c r="J14" s="75"/>
      <c r="K14" s="77"/>
      <c r="L14" s="74">
        <v>16.9</v>
      </c>
      <c r="M14" s="74">
        <v>15.9</v>
      </c>
      <c r="N14" s="74">
        <v>14.8</v>
      </c>
      <c r="O14" s="75">
        <v>13</v>
      </c>
      <c r="P14" s="78" t="s">
        <v>112</v>
      </c>
      <c r="Q14" s="79">
        <v>16</v>
      </c>
      <c r="R14" s="76">
        <v>6.1</v>
      </c>
      <c r="S14" s="76">
        <v>97.1</v>
      </c>
      <c r="T14" s="76">
        <v>0.3</v>
      </c>
      <c r="U14" s="76"/>
      <c r="V14" s="80">
        <v>4</v>
      </c>
      <c r="W14" s="73">
        <v>1001.9</v>
      </c>
      <c r="X14" s="120">
        <f t="shared" si="2"/>
        <v>1011.8972443780541</v>
      </c>
      <c r="Y14" s="126">
        <v>0</v>
      </c>
      <c r="Z14" s="133">
        <v>0</v>
      </c>
      <c r="AA14" s="126">
        <v>1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21.962976181766184</v>
      </c>
      <c r="AI14">
        <f t="shared" si="5"/>
        <v>19.490204980077856</v>
      </c>
      <c r="AJ14">
        <f t="shared" si="6"/>
        <v>17.972104980077855</v>
      </c>
      <c r="AK14">
        <f t="shared" si="12"/>
        <v>15.825971009438232</v>
      </c>
    </row>
    <row r="15" spans="1:37" ht="12.75">
      <c r="A15" s="63">
        <v>7</v>
      </c>
      <c r="B15" s="64">
        <v>16.1</v>
      </c>
      <c r="C15" s="65">
        <v>13.9</v>
      </c>
      <c r="D15" s="65">
        <v>19</v>
      </c>
      <c r="E15" s="65">
        <v>11.3</v>
      </c>
      <c r="F15" s="66">
        <f t="shared" si="0"/>
        <v>15.15</v>
      </c>
      <c r="G15" s="67">
        <f t="shared" si="7"/>
        <v>77.18171193500447</v>
      </c>
      <c r="H15" s="67">
        <f t="shared" si="1"/>
        <v>12.105779067388289</v>
      </c>
      <c r="I15" s="68">
        <v>9.1</v>
      </c>
      <c r="J15" s="66"/>
      <c r="K15" s="68"/>
      <c r="L15" s="65">
        <v>15.5</v>
      </c>
      <c r="M15" s="65">
        <v>15</v>
      </c>
      <c r="N15" s="65">
        <v>14.7</v>
      </c>
      <c r="O15" s="66">
        <v>13.3</v>
      </c>
      <c r="P15" s="69" t="s">
        <v>117</v>
      </c>
      <c r="Q15" s="70">
        <v>17</v>
      </c>
      <c r="R15" s="67">
        <v>5.2</v>
      </c>
      <c r="S15" s="67">
        <v>95</v>
      </c>
      <c r="T15" s="67">
        <v>5.9</v>
      </c>
      <c r="U15" s="67"/>
      <c r="V15" s="71">
        <v>7</v>
      </c>
      <c r="W15" s="64">
        <v>1001.6</v>
      </c>
      <c r="X15" s="120">
        <f t="shared" si="2"/>
        <v>1011.695041618751</v>
      </c>
      <c r="Y15" s="126">
        <v>0</v>
      </c>
      <c r="Z15" s="133">
        <v>0</v>
      </c>
      <c r="AA15" s="126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18.289570683885234</v>
      </c>
      <c r="AI15">
        <f t="shared" si="5"/>
        <v>15.87400375938533</v>
      </c>
      <c r="AJ15">
        <f t="shared" si="6"/>
        <v>14.116203759385328</v>
      </c>
      <c r="AK15">
        <f t="shared" si="12"/>
        <v>12.105779067388289</v>
      </c>
    </row>
    <row r="16" spans="1:37" ht="12.75">
      <c r="A16" s="72">
        <v>8</v>
      </c>
      <c r="B16" s="73">
        <v>12.7</v>
      </c>
      <c r="C16" s="74">
        <v>12.4</v>
      </c>
      <c r="D16" s="74">
        <v>17.7</v>
      </c>
      <c r="E16" s="74">
        <v>11.6</v>
      </c>
      <c r="F16" s="75">
        <f t="shared" si="0"/>
        <v>14.649999999999999</v>
      </c>
      <c r="G16" s="67">
        <f t="shared" si="7"/>
        <v>96.41691329893114</v>
      </c>
      <c r="H16" s="76">
        <f t="shared" si="1"/>
        <v>12.144714672588877</v>
      </c>
      <c r="I16" s="77">
        <v>11.2</v>
      </c>
      <c r="J16" s="75"/>
      <c r="K16" s="77"/>
      <c r="L16" s="74">
        <v>14.3</v>
      </c>
      <c r="M16" s="74">
        <v>14.4</v>
      </c>
      <c r="N16" s="74">
        <v>14.6</v>
      </c>
      <c r="O16" s="75">
        <v>13.4</v>
      </c>
      <c r="P16" s="78" t="s">
        <v>120</v>
      </c>
      <c r="Q16" s="79">
        <v>14</v>
      </c>
      <c r="R16" s="76">
        <v>3.3</v>
      </c>
      <c r="S16" s="76">
        <v>91</v>
      </c>
      <c r="T16" s="76">
        <v>2.9</v>
      </c>
      <c r="U16" s="76"/>
      <c r="V16" s="80">
        <v>8</v>
      </c>
      <c r="W16" s="73">
        <v>992.5</v>
      </c>
      <c r="X16" s="120">
        <f t="shared" si="2"/>
        <v>1002.6230143579871</v>
      </c>
      <c r="Y16" s="126">
        <v>0</v>
      </c>
      <c r="Z16" s="133">
        <v>0</v>
      </c>
      <c r="AA16" s="126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14.678391653320906</v>
      </c>
      <c r="AI16">
        <f t="shared" si="5"/>
        <v>14.392152154059962</v>
      </c>
      <c r="AJ16">
        <f t="shared" si="6"/>
        <v>14.152452154059963</v>
      </c>
      <c r="AK16">
        <f t="shared" si="12"/>
        <v>12.144714672588877</v>
      </c>
    </row>
    <row r="17" spans="1:47" ht="12.75">
      <c r="A17" s="63">
        <v>9</v>
      </c>
      <c r="B17" s="64">
        <v>13.9</v>
      </c>
      <c r="C17" s="65">
        <v>13.5</v>
      </c>
      <c r="D17" s="65">
        <v>20.7</v>
      </c>
      <c r="E17" s="65">
        <v>12.8</v>
      </c>
      <c r="F17" s="66">
        <f t="shared" si="0"/>
        <v>16.75</v>
      </c>
      <c r="G17" s="67">
        <f t="shared" si="7"/>
        <v>95.41826305269696</v>
      </c>
      <c r="H17" s="67">
        <f t="shared" si="1"/>
        <v>13.179910897856082</v>
      </c>
      <c r="I17" s="68">
        <v>12.4</v>
      </c>
      <c r="J17" s="66"/>
      <c r="K17" s="68"/>
      <c r="L17" s="65">
        <v>14.5</v>
      </c>
      <c r="M17" s="65">
        <v>14.3</v>
      </c>
      <c r="N17" s="65">
        <v>14.3</v>
      </c>
      <c r="O17" s="66">
        <v>13.4</v>
      </c>
      <c r="P17" s="69" t="s">
        <v>122</v>
      </c>
      <c r="Q17" s="70">
        <v>19</v>
      </c>
      <c r="R17" s="67">
        <v>2.6</v>
      </c>
      <c r="S17" s="67">
        <v>104</v>
      </c>
      <c r="T17" s="67">
        <v>0.8</v>
      </c>
      <c r="U17" s="67"/>
      <c r="V17" s="71">
        <v>8</v>
      </c>
      <c r="W17" s="64">
        <v>994.2</v>
      </c>
      <c r="X17" s="120">
        <f t="shared" si="2"/>
        <v>1004.2977110958417</v>
      </c>
      <c r="Y17" s="126">
        <v>0</v>
      </c>
      <c r="Z17" s="133">
        <v>0</v>
      </c>
      <c r="AA17" s="126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15.87400375938533</v>
      </c>
      <c r="AI17">
        <f t="shared" si="5"/>
        <v>15.4662986641253</v>
      </c>
      <c r="AJ17">
        <f t="shared" si="6"/>
        <v>15.1466986641253</v>
      </c>
      <c r="AK17">
        <f t="shared" si="12"/>
        <v>13.179910897856082</v>
      </c>
      <c r="AU17">
        <f aca="true" t="shared" si="13" ref="AU17:AU47">W9*(10^(85/(18429.1+(67.53*B9)+(0.003*31)))-1)</f>
        <v>10.27321999190878</v>
      </c>
    </row>
    <row r="18" spans="1:47" ht="12.75">
      <c r="A18" s="72">
        <v>10</v>
      </c>
      <c r="B18" s="73">
        <v>13.6</v>
      </c>
      <c r="C18" s="74">
        <v>13.3</v>
      </c>
      <c r="D18" s="74">
        <v>15</v>
      </c>
      <c r="E18" s="74">
        <v>12.5</v>
      </c>
      <c r="F18" s="75">
        <f t="shared" si="0"/>
        <v>13.75</v>
      </c>
      <c r="G18" s="67">
        <f t="shared" si="7"/>
        <v>96.52390941463995</v>
      </c>
      <c r="H18" s="76">
        <f t="shared" si="1"/>
        <v>13.057703711364395</v>
      </c>
      <c r="I18" s="77">
        <v>12.7</v>
      </c>
      <c r="J18" s="75"/>
      <c r="K18" s="77"/>
      <c r="L18" s="74">
        <v>14.3</v>
      </c>
      <c r="M18" s="74">
        <v>14.3</v>
      </c>
      <c r="N18" s="74">
        <v>14.3</v>
      </c>
      <c r="O18" s="75">
        <v>13.4</v>
      </c>
      <c r="P18" s="78" t="s">
        <v>124</v>
      </c>
      <c r="Q18" s="79">
        <v>25</v>
      </c>
      <c r="R18" s="76">
        <v>0</v>
      </c>
      <c r="S18" s="76">
        <v>34</v>
      </c>
      <c r="T18" s="76" t="s">
        <v>126</v>
      </c>
      <c r="U18" s="76"/>
      <c r="V18" s="80">
        <v>8</v>
      </c>
      <c r="W18" s="73">
        <v>1000.4</v>
      </c>
      <c r="X18" s="120">
        <f t="shared" si="2"/>
        <v>1010.5713753579553</v>
      </c>
      <c r="Y18" s="126">
        <v>0</v>
      </c>
      <c r="Z18" s="133">
        <v>0</v>
      </c>
      <c r="AA18" s="126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15.567352846527232</v>
      </c>
      <c r="AI18">
        <f t="shared" si="5"/>
        <v>15.265917559839318</v>
      </c>
      <c r="AJ18">
        <f t="shared" si="6"/>
        <v>15.026217559839319</v>
      </c>
      <c r="AK18">
        <f t="shared" si="12"/>
        <v>13.057703711364395</v>
      </c>
      <c r="AU18">
        <f t="shared" si="13"/>
        <v>10.29429434837656</v>
      </c>
    </row>
    <row r="19" spans="1:47" ht="12.75">
      <c r="A19" s="63">
        <v>11</v>
      </c>
      <c r="B19" s="64">
        <v>15</v>
      </c>
      <c r="C19" s="65">
        <v>13</v>
      </c>
      <c r="D19" s="65">
        <v>19.3</v>
      </c>
      <c r="E19" s="65">
        <v>10.1</v>
      </c>
      <c r="F19" s="66">
        <f t="shared" si="0"/>
        <v>14.7</v>
      </c>
      <c r="G19" s="67">
        <f t="shared" si="7"/>
        <v>78.45233856237572</v>
      </c>
      <c r="H19" s="67">
        <f t="shared" si="1"/>
        <v>11.28589284979939</v>
      </c>
      <c r="I19" s="68">
        <v>7.6</v>
      </c>
      <c r="J19" s="66"/>
      <c r="K19" s="68"/>
      <c r="L19" s="65">
        <v>13</v>
      </c>
      <c r="M19" s="65">
        <v>13.3</v>
      </c>
      <c r="N19" s="65">
        <v>13.9</v>
      </c>
      <c r="O19" s="66">
        <v>13.4</v>
      </c>
      <c r="P19" s="69" t="s">
        <v>127</v>
      </c>
      <c r="Q19" s="70">
        <v>19</v>
      </c>
      <c r="R19" s="67">
        <v>7.1</v>
      </c>
      <c r="S19" s="67">
        <v>105</v>
      </c>
      <c r="T19" s="67">
        <v>0</v>
      </c>
      <c r="U19" s="67"/>
      <c r="V19" s="71">
        <v>7</v>
      </c>
      <c r="W19" s="64">
        <v>1000.4</v>
      </c>
      <c r="X19" s="120">
        <f t="shared" si="2"/>
        <v>1010.521665278751</v>
      </c>
      <c r="Y19" s="126">
        <v>0</v>
      </c>
      <c r="Z19" s="133">
        <v>0</v>
      </c>
      <c r="AA19" s="126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17.04426199146042</v>
      </c>
      <c r="AI19">
        <f t="shared" si="5"/>
        <v>14.96962212299885</v>
      </c>
      <c r="AJ19">
        <f t="shared" si="6"/>
        <v>13.371622122998849</v>
      </c>
      <c r="AK19">
        <f t="shared" si="12"/>
        <v>11.28589284979939</v>
      </c>
      <c r="AU19">
        <f t="shared" si="13"/>
        <v>10.123954799374186</v>
      </c>
    </row>
    <row r="20" spans="1:47" ht="12.75">
      <c r="A20" s="72">
        <v>12</v>
      </c>
      <c r="B20" s="73">
        <v>16</v>
      </c>
      <c r="C20" s="74">
        <v>13</v>
      </c>
      <c r="D20" s="74">
        <v>20.9</v>
      </c>
      <c r="E20" s="74">
        <v>10.8</v>
      </c>
      <c r="F20" s="75">
        <f t="shared" si="0"/>
        <v>15.85</v>
      </c>
      <c r="G20" s="67">
        <f t="shared" si="7"/>
        <v>69.18238860767424</v>
      </c>
      <c r="H20" s="76">
        <f t="shared" si="1"/>
        <v>10.36015320420351</v>
      </c>
      <c r="I20" s="77">
        <v>7.1</v>
      </c>
      <c r="J20" s="75"/>
      <c r="K20" s="77"/>
      <c r="L20" s="74">
        <v>15</v>
      </c>
      <c r="M20" s="74">
        <v>14.3</v>
      </c>
      <c r="N20" s="74">
        <v>14</v>
      </c>
      <c r="O20" s="75">
        <v>13.4</v>
      </c>
      <c r="P20" s="78" t="s">
        <v>129</v>
      </c>
      <c r="Q20" s="79">
        <v>16</v>
      </c>
      <c r="R20" s="76">
        <v>6.7</v>
      </c>
      <c r="S20" s="76">
        <v>109</v>
      </c>
      <c r="T20" s="76">
        <v>0.2</v>
      </c>
      <c r="U20" s="76"/>
      <c r="V20" s="80">
        <v>5</v>
      </c>
      <c r="W20" s="73">
        <v>1006</v>
      </c>
      <c r="X20" s="120">
        <f t="shared" si="2"/>
        <v>1016.1429160872341</v>
      </c>
      <c r="Y20" s="126">
        <v>0</v>
      </c>
      <c r="Z20" s="133">
        <v>0</v>
      </c>
      <c r="AA20" s="126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18.173154145192665</v>
      </c>
      <c r="AI20">
        <f t="shared" si="5"/>
        <v>14.96962212299885</v>
      </c>
      <c r="AJ20">
        <f t="shared" si="6"/>
        <v>12.57262212299885</v>
      </c>
      <c r="AK20">
        <f t="shared" si="12"/>
        <v>10.36015320420351</v>
      </c>
      <c r="AU20">
        <f t="shared" si="13"/>
        <v>10.12389938280127</v>
      </c>
    </row>
    <row r="21" spans="1:47" ht="12.75">
      <c r="A21" s="63">
        <v>13</v>
      </c>
      <c r="B21" s="64">
        <v>16.2</v>
      </c>
      <c r="C21" s="65">
        <v>13.1</v>
      </c>
      <c r="D21" s="65">
        <v>21.3</v>
      </c>
      <c r="E21" s="65">
        <v>8.7</v>
      </c>
      <c r="F21" s="66">
        <f t="shared" si="0"/>
        <v>15</v>
      </c>
      <c r="G21" s="67">
        <f t="shared" si="7"/>
        <v>68.40422923595642</v>
      </c>
      <c r="H21" s="67">
        <f t="shared" si="1"/>
        <v>10.381926425509437</v>
      </c>
      <c r="I21" s="68">
        <v>3.7</v>
      </c>
      <c r="J21" s="66"/>
      <c r="K21" s="68"/>
      <c r="L21" s="65">
        <v>15.1</v>
      </c>
      <c r="M21" s="65">
        <v>14.4</v>
      </c>
      <c r="N21" s="65">
        <v>14.1</v>
      </c>
      <c r="O21" s="66">
        <v>13.4</v>
      </c>
      <c r="P21" s="69" t="s">
        <v>130</v>
      </c>
      <c r="Q21" s="70">
        <v>17</v>
      </c>
      <c r="R21" s="67">
        <v>5.6</v>
      </c>
      <c r="S21" s="67">
        <v>95.5</v>
      </c>
      <c r="T21" s="67">
        <v>20.7</v>
      </c>
      <c r="U21" s="67"/>
      <c r="V21" s="71">
        <v>6</v>
      </c>
      <c r="W21" s="64">
        <v>1006.5</v>
      </c>
      <c r="X21" s="120">
        <f t="shared" si="2"/>
        <v>1016.6409017635307</v>
      </c>
      <c r="Y21" s="126">
        <v>0</v>
      </c>
      <c r="Z21" s="133">
        <v>0</v>
      </c>
      <c r="AA21" s="126">
        <v>1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13</v>
      </c>
      <c r="AF21">
        <f t="shared" si="4"/>
        <v>0</v>
      </c>
      <c r="AH21">
        <f t="shared" si="11"/>
        <v>18.406640869300837</v>
      </c>
      <c r="AI21">
        <f t="shared" si="5"/>
        <v>15.067820814875786</v>
      </c>
      <c r="AJ21">
        <f t="shared" si="6"/>
        <v>12.590920814875787</v>
      </c>
      <c r="AK21">
        <f t="shared" si="12"/>
        <v>10.381926425509437</v>
      </c>
      <c r="AU21">
        <f t="shared" si="13"/>
        <v>9.931743154549034</v>
      </c>
    </row>
    <row r="22" spans="1:47" ht="12.75">
      <c r="A22" s="72">
        <v>14</v>
      </c>
      <c r="B22" s="73">
        <v>13.2</v>
      </c>
      <c r="C22" s="74">
        <v>11.8</v>
      </c>
      <c r="D22" s="74">
        <v>17</v>
      </c>
      <c r="E22" s="74">
        <v>11</v>
      </c>
      <c r="F22" s="75">
        <f t="shared" si="0"/>
        <v>14</v>
      </c>
      <c r="G22" s="67">
        <f t="shared" si="7"/>
        <v>83.8405905703341</v>
      </c>
      <c r="H22" s="76">
        <f t="shared" si="1"/>
        <v>10.52972480766848</v>
      </c>
      <c r="I22" s="77">
        <v>10.6</v>
      </c>
      <c r="J22" s="75"/>
      <c r="K22" s="77"/>
      <c r="L22" s="74">
        <v>13.6</v>
      </c>
      <c r="M22" s="74">
        <v>14</v>
      </c>
      <c r="N22" s="74">
        <v>14.3</v>
      </c>
      <c r="O22" s="75">
        <v>13.5</v>
      </c>
      <c r="P22" s="78" t="s">
        <v>124</v>
      </c>
      <c r="Q22" s="79">
        <v>21</v>
      </c>
      <c r="R22" s="76">
        <v>2.3</v>
      </c>
      <c r="S22" s="76">
        <v>95.5</v>
      </c>
      <c r="T22" s="76">
        <v>0</v>
      </c>
      <c r="U22" s="76"/>
      <c r="V22" s="80">
        <v>8</v>
      </c>
      <c r="W22" s="73">
        <v>1007.5</v>
      </c>
      <c r="X22" s="120">
        <f t="shared" si="2"/>
        <v>1017.7579573740549</v>
      </c>
      <c r="Y22" s="126">
        <v>0</v>
      </c>
      <c r="Z22" s="133">
        <v>0</v>
      </c>
      <c r="AA22" s="126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15.166585036022243</v>
      </c>
      <c r="AI22">
        <f t="shared" si="5"/>
        <v>13.834354463552966</v>
      </c>
      <c r="AJ22">
        <f t="shared" si="6"/>
        <v>12.715754463552967</v>
      </c>
      <c r="AK22">
        <f t="shared" si="12"/>
        <v>10.52972480766848</v>
      </c>
      <c r="AU22">
        <f t="shared" si="13"/>
        <v>9.997244378054132</v>
      </c>
    </row>
    <row r="23" spans="1:47" ht="12.75">
      <c r="A23" s="63">
        <v>15</v>
      </c>
      <c r="B23" s="64">
        <v>12.7</v>
      </c>
      <c r="C23" s="65">
        <v>10.7</v>
      </c>
      <c r="D23" s="65">
        <v>18.2</v>
      </c>
      <c r="E23" s="65">
        <v>5.9</v>
      </c>
      <c r="F23" s="66">
        <f t="shared" si="0"/>
        <v>12.05</v>
      </c>
      <c r="G23" s="67">
        <f t="shared" si="7"/>
        <v>76.7313044210543</v>
      </c>
      <c r="H23" s="67">
        <f t="shared" si="1"/>
        <v>8.724231438061695</v>
      </c>
      <c r="I23" s="68">
        <v>1.6</v>
      </c>
      <c r="J23" s="66"/>
      <c r="K23" s="68"/>
      <c r="L23" s="65">
        <v>12.3</v>
      </c>
      <c r="M23" s="65">
        <v>12.1</v>
      </c>
      <c r="N23" s="65">
        <v>13.9</v>
      </c>
      <c r="O23" s="66">
        <v>13.5</v>
      </c>
      <c r="P23" s="69" t="s">
        <v>135</v>
      </c>
      <c r="Q23" s="70">
        <v>16</v>
      </c>
      <c r="R23" s="67">
        <v>5.3</v>
      </c>
      <c r="S23" s="67">
        <v>115</v>
      </c>
      <c r="T23" s="67">
        <v>0</v>
      </c>
      <c r="U23" s="67"/>
      <c r="V23" s="71">
        <v>2</v>
      </c>
      <c r="W23" s="64">
        <v>1019.1</v>
      </c>
      <c r="X23" s="120">
        <f t="shared" si="2"/>
        <v>1029.4943213422919</v>
      </c>
      <c r="Y23" s="126">
        <v>0</v>
      </c>
      <c r="Z23" s="133">
        <v>0</v>
      </c>
      <c r="AA23" s="126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14.678391653320906</v>
      </c>
      <c r="AI23">
        <f t="shared" si="5"/>
        <v>12.86092138362429</v>
      </c>
      <c r="AJ23">
        <f t="shared" si="6"/>
        <v>11.26292138362429</v>
      </c>
      <c r="AK23">
        <f t="shared" si="12"/>
        <v>8.724231438061695</v>
      </c>
      <c r="AU23">
        <f t="shared" si="13"/>
        <v>10.095041618750955</v>
      </c>
    </row>
    <row r="24" spans="1:47" ht="12.75">
      <c r="A24" s="72">
        <v>16</v>
      </c>
      <c r="B24" s="73">
        <v>15</v>
      </c>
      <c r="C24" s="74">
        <v>12.2</v>
      </c>
      <c r="D24" s="74">
        <v>21.4</v>
      </c>
      <c r="E24" s="74">
        <v>5.1</v>
      </c>
      <c r="F24" s="75">
        <f t="shared" si="0"/>
        <v>13.25</v>
      </c>
      <c r="G24" s="67">
        <f t="shared" si="7"/>
        <v>70.21050512341738</v>
      </c>
      <c r="H24" s="76">
        <f t="shared" si="1"/>
        <v>9.623141991476185</v>
      </c>
      <c r="I24" s="77">
        <v>1.5</v>
      </c>
      <c r="J24" s="75"/>
      <c r="K24" s="77"/>
      <c r="L24" s="74">
        <v>12.3</v>
      </c>
      <c r="M24" s="74">
        <v>13</v>
      </c>
      <c r="N24" s="74">
        <v>13.8</v>
      </c>
      <c r="O24" s="75">
        <v>13.4</v>
      </c>
      <c r="P24" s="78" t="s">
        <v>137</v>
      </c>
      <c r="Q24" s="79">
        <v>17</v>
      </c>
      <c r="R24" s="76">
        <v>10.6</v>
      </c>
      <c r="S24" s="76">
        <v>100</v>
      </c>
      <c r="T24" s="76">
        <v>0</v>
      </c>
      <c r="U24" s="76"/>
      <c r="V24" s="80">
        <v>0</v>
      </c>
      <c r="W24" s="73">
        <v>1018.9</v>
      </c>
      <c r="X24" s="120">
        <f t="shared" si="2"/>
        <v>1029.2088412160329</v>
      </c>
      <c r="Y24" s="126">
        <v>0</v>
      </c>
      <c r="Z24" s="133">
        <v>0</v>
      </c>
      <c r="AA24" s="126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17.04426199146042</v>
      </c>
      <c r="AI24">
        <f t="shared" si="5"/>
        <v>14.204062438763</v>
      </c>
      <c r="AJ24">
        <f t="shared" si="6"/>
        <v>11.966862438762998</v>
      </c>
      <c r="AK24">
        <f t="shared" si="12"/>
        <v>9.623141991476185</v>
      </c>
      <c r="AU24">
        <f t="shared" si="13"/>
        <v>10.123014357987172</v>
      </c>
    </row>
    <row r="25" spans="1:47" ht="12.75">
      <c r="A25" s="63">
        <v>17</v>
      </c>
      <c r="B25" s="64">
        <v>15.6</v>
      </c>
      <c r="C25" s="65">
        <v>13.1</v>
      </c>
      <c r="D25" s="65">
        <v>23</v>
      </c>
      <c r="E25" s="65">
        <v>4.6</v>
      </c>
      <c r="F25" s="66">
        <f t="shared" si="0"/>
        <v>13.8</v>
      </c>
      <c r="G25" s="67">
        <f t="shared" si="7"/>
        <v>73.78541529184623</v>
      </c>
      <c r="H25" s="67">
        <f t="shared" si="1"/>
        <v>10.94266261500545</v>
      </c>
      <c r="I25" s="68">
        <v>1.1</v>
      </c>
      <c r="J25" s="66"/>
      <c r="K25" s="68"/>
      <c r="L25" s="65">
        <v>12.6</v>
      </c>
      <c r="M25" s="65">
        <v>13.4</v>
      </c>
      <c r="N25" s="65">
        <v>14</v>
      </c>
      <c r="O25" s="66">
        <v>13.3</v>
      </c>
      <c r="P25" s="69" t="s">
        <v>135</v>
      </c>
      <c r="Q25" s="70">
        <v>14</v>
      </c>
      <c r="R25" s="67">
        <v>10.1</v>
      </c>
      <c r="S25" s="67">
        <v>105</v>
      </c>
      <c r="T25" s="67">
        <v>0</v>
      </c>
      <c r="U25" s="67"/>
      <c r="V25" s="71">
        <v>0</v>
      </c>
      <c r="W25" s="64">
        <v>1015.1</v>
      </c>
      <c r="X25" s="120">
        <f t="shared" si="2"/>
        <v>1025.3489275099978</v>
      </c>
      <c r="Y25" s="126">
        <v>0</v>
      </c>
      <c r="Z25" s="133">
        <v>0</v>
      </c>
      <c r="AA25" s="126">
        <v>0</v>
      </c>
      <c r="AB25">
        <f t="shared" si="8"/>
        <v>0</v>
      </c>
      <c r="AC25">
        <f t="shared" si="9"/>
        <v>17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17.713962526575546</v>
      </c>
      <c r="AI25">
        <f t="shared" si="5"/>
        <v>15.067820814875786</v>
      </c>
      <c r="AJ25">
        <f t="shared" si="6"/>
        <v>13.070320814875785</v>
      </c>
      <c r="AK25">
        <f t="shared" si="12"/>
        <v>10.94266261500545</v>
      </c>
      <c r="AU25">
        <f t="shared" si="13"/>
        <v>10.097711095841651</v>
      </c>
    </row>
    <row r="26" spans="1:47" ht="12.75">
      <c r="A26" s="72">
        <v>18</v>
      </c>
      <c r="B26" s="73">
        <v>14.8</v>
      </c>
      <c r="C26" s="74">
        <v>13.3</v>
      </c>
      <c r="D26" s="74">
        <v>18.2</v>
      </c>
      <c r="E26" s="74">
        <v>7.6</v>
      </c>
      <c r="F26" s="75">
        <f t="shared" si="0"/>
        <v>12.899999999999999</v>
      </c>
      <c r="G26" s="67">
        <f t="shared" si="7"/>
        <v>83.60513201796526</v>
      </c>
      <c r="H26" s="76">
        <f t="shared" si="1"/>
        <v>12.053237202551069</v>
      </c>
      <c r="I26" s="77">
        <v>4.1</v>
      </c>
      <c r="J26" s="75"/>
      <c r="K26" s="77"/>
      <c r="L26" s="74">
        <v>13.9</v>
      </c>
      <c r="M26" s="74">
        <v>14.1</v>
      </c>
      <c r="N26" s="74">
        <v>14.3</v>
      </c>
      <c r="O26" s="75">
        <v>13.4</v>
      </c>
      <c r="P26" s="78" t="s">
        <v>140</v>
      </c>
      <c r="Q26" s="79">
        <v>16</v>
      </c>
      <c r="R26" s="76">
        <v>0.2</v>
      </c>
      <c r="S26" s="76">
        <v>35</v>
      </c>
      <c r="T26" s="76">
        <v>0.8</v>
      </c>
      <c r="U26" s="76"/>
      <c r="V26" s="80">
        <v>8</v>
      </c>
      <c r="W26" s="73">
        <v>1011.6</v>
      </c>
      <c r="X26" s="120">
        <f t="shared" si="2"/>
        <v>1021.8421334448876</v>
      </c>
      <c r="Y26" s="126">
        <v>0</v>
      </c>
      <c r="Z26" s="133">
        <v>0</v>
      </c>
      <c r="AA26" s="126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16.8260215853932</v>
      </c>
      <c r="AI26">
        <f t="shared" si="5"/>
        <v>15.265917559839318</v>
      </c>
      <c r="AJ26">
        <f t="shared" si="6"/>
        <v>14.067417559839317</v>
      </c>
      <c r="AK26">
        <f t="shared" si="12"/>
        <v>12.053237202551069</v>
      </c>
      <c r="AU26">
        <f t="shared" si="13"/>
        <v>10.1713753579553</v>
      </c>
    </row>
    <row r="27" spans="1:47" ht="12.75">
      <c r="A27" s="63">
        <v>19</v>
      </c>
      <c r="B27" s="64">
        <v>13.2</v>
      </c>
      <c r="C27" s="65">
        <v>10.1</v>
      </c>
      <c r="D27" s="65">
        <v>16.3</v>
      </c>
      <c r="E27" s="65">
        <v>6.7</v>
      </c>
      <c r="F27" s="66">
        <f t="shared" si="0"/>
        <v>11.5</v>
      </c>
      <c r="G27" s="67">
        <f t="shared" si="7"/>
        <v>65.13586908629627</v>
      </c>
      <c r="H27" s="67">
        <f t="shared" si="1"/>
        <v>6.802189447503777</v>
      </c>
      <c r="I27" s="68">
        <v>2.1</v>
      </c>
      <c r="J27" s="66"/>
      <c r="K27" s="68"/>
      <c r="L27" s="65">
        <v>13.8</v>
      </c>
      <c r="M27" s="65">
        <v>13.5</v>
      </c>
      <c r="N27" s="65">
        <v>13.9</v>
      </c>
      <c r="O27" s="66">
        <v>13.6</v>
      </c>
      <c r="P27" s="69" t="s">
        <v>141</v>
      </c>
      <c r="Q27" s="70">
        <v>22</v>
      </c>
      <c r="R27" s="67">
        <v>6.1</v>
      </c>
      <c r="S27" s="67">
        <v>88</v>
      </c>
      <c r="T27" s="67">
        <v>0</v>
      </c>
      <c r="U27" s="67"/>
      <c r="V27" s="71">
        <v>4</v>
      </c>
      <c r="W27" s="64">
        <v>1009.1</v>
      </c>
      <c r="X27" s="120">
        <f t="shared" si="2"/>
        <v>1019.3742479267084</v>
      </c>
      <c r="Y27" s="126">
        <v>0</v>
      </c>
      <c r="Z27" s="133">
        <v>0</v>
      </c>
      <c r="AA27" s="126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15.166585036022243</v>
      </c>
      <c r="AI27">
        <f t="shared" si="5"/>
        <v>12.355786973925246</v>
      </c>
      <c r="AJ27">
        <f t="shared" si="6"/>
        <v>9.878886973925248</v>
      </c>
      <c r="AK27">
        <f t="shared" si="12"/>
        <v>6.802189447503777</v>
      </c>
      <c r="AU27">
        <f t="shared" si="13"/>
        <v>10.121665278750987</v>
      </c>
    </row>
    <row r="28" spans="1:47" ht="12.75">
      <c r="A28" s="72">
        <v>20</v>
      </c>
      <c r="B28" s="73">
        <v>12.8</v>
      </c>
      <c r="C28" s="74">
        <v>9.9</v>
      </c>
      <c r="D28" s="74">
        <v>21.4</v>
      </c>
      <c r="E28" s="74">
        <v>4.6</v>
      </c>
      <c r="F28" s="75">
        <f t="shared" si="0"/>
        <v>13</v>
      </c>
      <c r="G28" s="67">
        <f t="shared" si="7"/>
        <v>66.83108924035376</v>
      </c>
      <c r="H28" s="76">
        <f t="shared" si="1"/>
        <v>6.795336377600119</v>
      </c>
      <c r="I28" s="77">
        <v>-0.4</v>
      </c>
      <c r="J28" s="75"/>
      <c r="K28" s="77"/>
      <c r="L28" s="74">
        <v>13.1</v>
      </c>
      <c r="M28" s="74">
        <v>12.9</v>
      </c>
      <c r="N28" s="74">
        <v>13.7</v>
      </c>
      <c r="O28" s="75">
        <v>13.5</v>
      </c>
      <c r="P28" s="78" t="s">
        <v>141</v>
      </c>
      <c r="Q28" s="79">
        <v>24</v>
      </c>
      <c r="R28" s="76">
        <v>9</v>
      </c>
      <c r="S28" s="76">
        <v>90</v>
      </c>
      <c r="T28" s="76">
        <v>0</v>
      </c>
      <c r="U28" s="76"/>
      <c r="V28" s="80">
        <v>3</v>
      </c>
      <c r="W28" s="73">
        <v>1012.5</v>
      </c>
      <c r="X28" s="120">
        <f t="shared" si="2"/>
        <v>1022.8233716226888</v>
      </c>
      <c r="Y28" s="126">
        <v>0</v>
      </c>
      <c r="Z28" s="133">
        <v>0</v>
      </c>
      <c r="AA28" s="126">
        <v>0</v>
      </c>
      <c r="AB28">
        <f t="shared" si="8"/>
        <v>0</v>
      </c>
      <c r="AC28">
        <f t="shared" si="9"/>
        <v>20</v>
      </c>
      <c r="AD28">
        <f t="shared" si="10"/>
        <v>20</v>
      </c>
      <c r="AE28">
        <f t="shared" si="3"/>
        <v>0</v>
      </c>
      <c r="AF28">
        <f t="shared" si="4"/>
        <v>0</v>
      </c>
      <c r="AH28">
        <f t="shared" si="11"/>
        <v>14.77491028826301</v>
      </c>
      <c r="AI28">
        <f t="shared" si="5"/>
        <v>12.191333479931261</v>
      </c>
      <c r="AJ28">
        <f t="shared" si="6"/>
        <v>9.874233479931261</v>
      </c>
      <c r="AK28">
        <f t="shared" si="12"/>
        <v>6.795336377600119</v>
      </c>
      <c r="AU28">
        <f t="shared" si="13"/>
        <v>10.142916087234065</v>
      </c>
    </row>
    <row r="29" spans="1:47" ht="12.75">
      <c r="A29" s="63">
        <v>21</v>
      </c>
      <c r="B29" s="64">
        <v>17.8</v>
      </c>
      <c r="C29" s="65">
        <v>14.5</v>
      </c>
      <c r="D29" s="65">
        <v>25.2</v>
      </c>
      <c r="E29" s="65">
        <v>10.9</v>
      </c>
      <c r="F29" s="66">
        <f t="shared" si="0"/>
        <v>18.05</v>
      </c>
      <c r="G29" s="67">
        <f t="shared" si="7"/>
        <v>68.06929636758453</v>
      </c>
      <c r="H29" s="67">
        <f t="shared" si="1"/>
        <v>11.835215682963195</v>
      </c>
      <c r="I29" s="68">
        <v>7.5</v>
      </c>
      <c r="J29" s="66"/>
      <c r="K29" s="68"/>
      <c r="L29" s="65">
        <v>14.3</v>
      </c>
      <c r="M29" s="65">
        <v>14.3</v>
      </c>
      <c r="N29" s="65">
        <v>14.1</v>
      </c>
      <c r="O29" s="66">
        <v>13.4</v>
      </c>
      <c r="P29" s="69" t="s">
        <v>143</v>
      </c>
      <c r="Q29" s="70">
        <v>14</v>
      </c>
      <c r="R29" s="67">
        <v>11.3</v>
      </c>
      <c r="S29" s="67">
        <v>110</v>
      </c>
      <c r="T29" s="67">
        <v>0</v>
      </c>
      <c r="U29" s="67"/>
      <c r="V29" s="71">
        <v>0</v>
      </c>
      <c r="W29" s="64">
        <v>1013.8</v>
      </c>
      <c r="X29" s="120">
        <f t="shared" si="2"/>
        <v>1023.9579523952848</v>
      </c>
      <c r="Y29" s="126">
        <v>0</v>
      </c>
      <c r="Z29" s="133">
        <v>0</v>
      </c>
      <c r="AA29" s="126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20.371240520305903</v>
      </c>
      <c r="AI29">
        <f t="shared" si="5"/>
        <v>16.503260083520495</v>
      </c>
      <c r="AJ29">
        <f t="shared" si="6"/>
        <v>13.866560083520493</v>
      </c>
      <c r="AK29">
        <f t="shared" si="12"/>
        <v>11.835215682963195</v>
      </c>
      <c r="AU29">
        <f t="shared" si="13"/>
        <v>10.140901763530698</v>
      </c>
    </row>
    <row r="30" spans="1:47" ht="12.75">
      <c r="A30" s="72">
        <v>22</v>
      </c>
      <c r="B30" s="73">
        <v>19.8</v>
      </c>
      <c r="C30" s="74">
        <v>15.5</v>
      </c>
      <c r="D30" s="74">
        <v>26.1</v>
      </c>
      <c r="E30" s="74">
        <v>9.9</v>
      </c>
      <c r="F30" s="75">
        <f t="shared" si="0"/>
        <v>18</v>
      </c>
      <c r="G30" s="67">
        <f t="shared" si="7"/>
        <v>61.36395286815066</v>
      </c>
      <c r="H30" s="76">
        <f t="shared" si="1"/>
        <v>12.158245076496042</v>
      </c>
      <c r="I30" s="77">
        <v>6.1</v>
      </c>
      <c r="J30" s="75"/>
      <c r="K30" s="77"/>
      <c r="L30" s="74">
        <v>14.8</v>
      </c>
      <c r="M30" s="74">
        <v>14.9</v>
      </c>
      <c r="N30" s="74">
        <v>14.7</v>
      </c>
      <c r="O30" s="75">
        <v>13.6</v>
      </c>
      <c r="P30" s="78" t="s">
        <v>106</v>
      </c>
      <c r="Q30" s="79">
        <v>18</v>
      </c>
      <c r="R30" s="76">
        <v>13.3</v>
      </c>
      <c r="S30" s="76">
        <v>82.8</v>
      </c>
      <c r="T30" s="76">
        <v>0</v>
      </c>
      <c r="U30" s="76"/>
      <c r="V30" s="80">
        <v>1</v>
      </c>
      <c r="W30" s="73">
        <v>1013.7</v>
      </c>
      <c r="X30" s="120">
        <f t="shared" si="2"/>
        <v>1023.7872053903099</v>
      </c>
      <c r="Y30" s="126">
        <v>0</v>
      </c>
      <c r="Z30" s="133">
        <v>0</v>
      </c>
      <c r="AA30" s="126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22</v>
      </c>
      <c r="AH30">
        <f t="shared" si="11"/>
        <v>23.08369525584915</v>
      </c>
      <c r="AI30">
        <f t="shared" si="5"/>
        <v>17.600767877026804</v>
      </c>
      <c r="AJ30">
        <f t="shared" si="6"/>
        <v>14.165067877026804</v>
      </c>
      <c r="AK30">
        <f t="shared" si="12"/>
        <v>12.158245076496042</v>
      </c>
      <c r="AU30">
        <f t="shared" si="13"/>
        <v>10.257957374054858</v>
      </c>
    </row>
    <row r="31" spans="1:47" ht="12.75">
      <c r="A31" s="63">
        <v>23</v>
      </c>
      <c r="B31" s="64">
        <v>18</v>
      </c>
      <c r="C31" s="65">
        <v>14.6</v>
      </c>
      <c r="D31" s="65">
        <v>25.1</v>
      </c>
      <c r="E31" s="65">
        <v>9.9</v>
      </c>
      <c r="F31" s="66">
        <f t="shared" si="0"/>
        <v>17.5</v>
      </c>
      <c r="G31" s="67">
        <f t="shared" si="7"/>
        <v>67.34908402500929</v>
      </c>
      <c r="H31" s="67">
        <f t="shared" si="1"/>
        <v>11.864768769895077</v>
      </c>
      <c r="I31" s="68">
        <v>5.7</v>
      </c>
      <c r="J31" s="66"/>
      <c r="K31" s="68"/>
      <c r="L31" s="65">
        <v>15.5</v>
      </c>
      <c r="M31" s="65">
        <v>15.4</v>
      </c>
      <c r="N31" s="65">
        <v>15.1</v>
      </c>
      <c r="O31" s="66">
        <v>13.8</v>
      </c>
      <c r="P31" s="69" t="s">
        <v>111</v>
      </c>
      <c r="Q31" s="70">
        <v>19</v>
      </c>
      <c r="R31" s="67">
        <v>12.2</v>
      </c>
      <c r="S31" s="67">
        <v>110</v>
      </c>
      <c r="T31" s="67">
        <v>0</v>
      </c>
      <c r="U31" s="67"/>
      <c r="V31" s="71">
        <v>2</v>
      </c>
      <c r="W31" s="64">
        <v>1013.2</v>
      </c>
      <c r="X31" s="120">
        <f t="shared" si="2"/>
        <v>1023.3449261741215</v>
      </c>
      <c r="Y31" s="126">
        <v>0</v>
      </c>
      <c r="Z31" s="133">
        <v>0</v>
      </c>
      <c r="AA31" s="126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20.629290169999656</v>
      </c>
      <c r="AI31">
        <f t="shared" si="5"/>
        <v>16.61023797035605</v>
      </c>
      <c r="AJ31">
        <f t="shared" si="6"/>
        <v>13.89363797035605</v>
      </c>
      <c r="AK31">
        <f t="shared" si="12"/>
        <v>11.864768769895077</v>
      </c>
      <c r="AU31">
        <f t="shared" si="13"/>
        <v>10.394321342291915</v>
      </c>
    </row>
    <row r="32" spans="1:47" ht="12.75">
      <c r="A32" s="72">
        <v>24</v>
      </c>
      <c r="B32" s="73">
        <v>19.4</v>
      </c>
      <c r="C32" s="74">
        <v>16.5</v>
      </c>
      <c r="D32" s="74">
        <v>23.7</v>
      </c>
      <c r="E32" s="74">
        <v>11.4</v>
      </c>
      <c r="F32" s="75">
        <f t="shared" si="0"/>
        <v>17.55</v>
      </c>
      <c r="G32" s="67">
        <f t="shared" si="7"/>
        <v>73.03164522347785</v>
      </c>
      <c r="H32" s="76">
        <f t="shared" si="1"/>
        <v>14.445022633044161</v>
      </c>
      <c r="I32" s="77">
        <v>7.1</v>
      </c>
      <c r="J32" s="75"/>
      <c r="K32" s="77"/>
      <c r="L32" s="74">
        <v>16</v>
      </c>
      <c r="M32" s="74">
        <v>16</v>
      </c>
      <c r="N32" s="74">
        <v>15.4</v>
      </c>
      <c r="O32" s="75">
        <v>14</v>
      </c>
      <c r="P32" s="78" t="s">
        <v>106</v>
      </c>
      <c r="Q32" s="79">
        <v>25</v>
      </c>
      <c r="R32" s="76">
        <v>9.8</v>
      </c>
      <c r="S32" s="76">
        <v>99.3</v>
      </c>
      <c r="T32" s="76" t="s">
        <v>126</v>
      </c>
      <c r="U32" s="76"/>
      <c r="V32" s="80">
        <v>2</v>
      </c>
      <c r="W32" s="73">
        <v>1009.9</v>
      </c>
      <c r="X32" s="120">
        <f t="shared" si="2"/>
        <v>1019.9632123257073</v>
      </c>
      <c r="Y32" s="126">
        <v>0</v>
      </c>
      <c r="Z32" s="133">
        <v>0</v>
      </c>
      <c r="AA32" s="126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22.51723138592285</v>
      </c>
      <c r="AI32">
        <f t="shared" si="5"/>
        <v>18.76180453991678</v>
      </c>
      <c r="AJ32">
        <f t="shared" si="6"/>
        <v>16.44470453991678</v>
      </c>
      <c r="AK32">
        <f t="shared" si="12"/>
        <v>14.445022633044161</v>
      </c>
      <c r="AU32">
        <f t="shared" si="13"/>
        <v>10.308841216032967</v>
      </c>
    </row>
    <row r="33" spans="1:47" ht="12.75">
      <c r="A33" s="63">
        <v>25</v>
      </c>
      <c r="B33" s="64">
        <v>18.9</v>
      </c>
      <c r="C33" s="65">
        <v>15.5</v>
      </c>
      <c r="D33" s="65">
        <v>25.6</v>
      </c>
      <c r="E33" s="65">
        <v>6.4</v>
      </c>
      <c r="F33" s="66">
        <f t="shared" si="0"/>
        <v>16</v>
      </c>
      <c r="G33" s="67">
        <f t="shared" si="7"/>
        <v>68.19374876915894</v>
      </c>
      <c r="H33" s="67">
        <f t="shared" si="1"/>
        <v>12.912508078581299</v>
      </c>
      <c r="I33" s="68">
        <v>2.7</v>
      </c>
      <c r="J33" s="66"/>
      <c r="K33" s="68"/>
      <c r="L33" s="65">
        <v>14.5</v>
      </c>
      <c r="M33" s="65">
        <v>15.2</v>
      </c>
      <c r="N33" s="65">
        <v>15.4</v>
      </c>
      <c r="O33" s="66">
        <v>14.1</v>
      </c>
      <c r="P33" s="69" t="s">
        <v>150</v>
      </c>
      <c r="Q33" s="70">
        <v>15</v>
      </c>
      <c r="R33" s="67">
        <v>10.6</v>
      </c>
      <c r="S33" s="67">
        <v>102</v>
      </c>
      <c r="T33" s="67">
        <v>0</v>
      </c>
      <c r="U33" s="67"/>
      <c r="V33" s="71">
        <v>3</v>
      </c>
      <c r="W33" s="64">
        <v>1009.6</v>
      </c>
      <c r="X33" s="120">
        <f t="shared" si="2"/>
        <v>1019.677546696823</v>
      </c>
      <c r="Y33" s="126">
        <v>0</v>
      </c>
      <c r="Z33" s="133">
        <v>0</v>
      </c>
      <c r="AA33" s="126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21.826293678927744</v>
      </c>
      <c r="AI33">
        <f t="shared" si="5"/>
        <v>17.600767877026804</v>
      </c>
      <c r="AJ33">
        <f t="shared" si="6"/>
        <v>14.884167877026805</v>
      </c>
      <c r="AK33">
        <f t="shared" si="12"/>
        <v>12.912508078581299</v>
      </c>
      <c r="AU33">
        <f t="shared" si="13"/>
        <v>10.248927509997797</v>
      </c>
    </row>
    <row r="34" spans="1:47" ht="12.75">
      <c r="A34" s="72">
        <v>26</v>
      </c>
      <c r="B34" s="73">
        <v>17</v>
      </c>
      <c r="C34" s="74">
        <v>15.7</v>
      </c>
      <c r="D34" s="74">
        <v>27.7</v>
      </c>
      <c r="E34" s="74">
        <v>9.7</v>
      </c>
      <c r="F34" s="75">
        <f t="shared" si="0"/>
        <v>18.7</v>
      </c>
      <c r="G34" s="67">
        <f t="shared" si="7"/>
        <v>86.68869645602119</v>
      </c>
      <c r="H34" s="76">
        <f t="shared" si="1"/>
        <v>14.76593510225953</v>
      </c>
      <c r="I34" s="77">
        <v>6</v>
      </c>
      <c r="J34" s="75"/>
      <c r="K34" s="77"/>
      <c r="L34" s="74">
        <v>16.2</v>
      </c>
      <c r="M34" s="74">
        <v>16.1</v>
      </c>
      <c r="N34" s="74">
        <v>15.6</v>
      </c>
      <c r="O34" s="75">
        <v>14.3</v>
      </c>
      <c r="P34" s="78" t="s">
        <v>105</v>
      </c>
      <c r="Q34" s="79">
        <v>16</v>
      </c>
      <c r="R34" s="76">
        <v>9.9</v>
      </c>
      <c r="S34" s="76">
        <v>100</v>
      </c>
      <c r="T34" s="76">
        <v>0</v>
      </c>
      <c r="U34" s="76"/>
      <c r="V34" s="80">
        <v>1</v>
      </c>
      <c r="W34" s="73">
        <v>1008</v>
      </c>
      <c r="X34" s="120">
        <f t="shared" si="2"/>
        <v>1018.1278486656007</v>
      </c>
      <c r="Y34" s="126">
        <v>0</v>
      </c>
      <c r="Z34" s="133">
        <v>0</v>
      </c>
      <c r="AA34" s="126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19.367110246872254</v>
      </c>
      <c r="AI34">
        <f t="shared" si="5"/>
        <v>17.82779541421407</v>
      </c>
      <c r="AJ34">
        <f t="shared" si="6"/>
        <v>16.789095414214067</v>
      </c>
      <c r="AK34">
        <f t="shared" si="12"/>
        <v>14.76593510225953</v>
      </c>
      <c r="AU34">
        <f t="shared" si="13"/>
        <v>10.242133444887637</v>
      </c>
    </row>
    <row r="35" spans="1:47" ht="12.75">
      <c r="A35" s="63">
        <v>27</v>
      </c>
      <c r="B35" s="64">
        <v>22.4</v>
      </c>
      <c r="C35" s="65">
        <v>18.3</v>
      </c>
      <c r="D35" s="65">
        <v>27.8</v>
      </c>
      <c r="E35" s="65">
        <v>11.5</v>
      </c>
      <c r="F35" s="66">
        <f t="shared" si="0"/>
        <v>19.65</v>
      </c>
      <c r="G35" s="67">
        <f t="shared" si="7"/>
        <v>65.53281645700628</v>
      </c>
      <c r="H35" s="67">
        <f t="shared" si="1"/>
        <v>15.628056258569924</v>
      </c>
      <c r="I35" s="68">
        <v>7.6</v>
      </c>
      <c r="J35" s="66"/>
      <c r="K35" s="68"/>
      <c r="L35" s="65">
        <v>18.5</v>
      </c>
      <c r="M35" s="65">
        <v>17.2</v>
      </c>
      <c r="N35" s="65">
        <v>15.9</v>
      </c>
      <c r="O35" s="66">
        <v>14.5</v>
      </c>
      <c r="P35" s="69" t="s">
        <v>117</v>
      </c>
      <c r="Q35" s="70">
        <v>18</v>
      </c>
      <c r="R35" s="67">
        <v>11.3</v>
      </c>
      <c r="S35" s="67">
        <v>95</v>
      </c>
      <c r="T35" s="67">
        <v>0</v>
      </c>
      <c r="U35" s="67"/>
      <c r="V35" s="71">
        <v>2</v>
      </c>
      <c r="W35" s="64">
        <v>1008.4</v>
      </c>
      <c r="X35" s="120">
        <f t="shared" si="2"/>
        <v>1018.3456831060447</v>
      </c>
      <c r="Y35" s="126">
        <v>0</v>
      </c>
      <c r="Z35" s="133">
        <v>0</v>
      </c>
      <c r="AA35" s="126">
        <v>0</v>
      </c>
      <c r="AB35">
        <f t="shared" si="8"/>
        <v>27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27.079311084848214</v>
      </c>
      <c r="AI35">
        <f t="shared" si="5"/>
        <v>21.021735231055334</v>
      </c>
      <c r="AJ35">
        <f t="shared" si="6"/>
        <v>17.745835231055338</v>
      </c>
      <c r="AK35">
        <f t="shared" si="12"/>
        <v>15.628056258569924</v>
      </c>
      <c r="AU35">
        <f t="shared" si="13"/>
        <v>10.274247926708442</v>
      </c>
    </row>
    <row r="36" spans="1:47" ht="12.75">
      <c r="A36" s="72">
        <v>28</v>
      </c>
      <c r="B36" s="73">
        <v>20.2</v>
      </c>
      <c r="C36" s="74">
        <v>16.4</v>
      </c>
      <c r="D36" s="74">
        <v>26.4</v>
      </c>
      <c r="E36" s="74">
        <v>9.8</v>
      </c>
      <c r="F36" s="75">
        <f t="shared" si="0"/>
        <v>18.1</v>
      </c>
      <c r="G36" s="67">
        <f t="shared" si="7"/>
        <v>65.95453571457199</v>
      </c>
      <c r="H36" s="76">
        <f t="shared" si="1"/>
        <v>13.638639420843713</v>
      </c>
      <c r="I36" s="77">
        <v>5.2</v>
      </c>
      <c r="J36" s="75"/>
      <c r="K36" s="77"/>
      <c r="L36" s="74">
        <v>16</v>
      </c>
      <c r="M36" s="74">
        <v>16.4</v>
      </c>
      <c r="N36" s="74">
        <v>16.2</v>
      </c>
      <c r="O36" s="75">
        <v>14.7</v>
      </c>
      <c r="P36" s="78" t="s">
        <v>106</v>
      </c>
      <c r="Q36" s="79">
        <v>26</v>
      </c>
      <c r="R36" s="76">
        <v>10.9</v>
      </c>
      <c r="S36" s="76">
        <v>93.8</v>
      </c>
      <c r="T36" s="76">
        <v>0.4</v>
      </c>
      <c r="U36" s="76"/>
      <c r="V36" s="80">
        <v>0</v>
      </c>
      <c r="W36" s="73">
        <v>1011.1</v>
      </c>
      <c r="X36" s="120">
        <f t="shared" si="2"/>
        <v>1021.1475343643873</v>
      </c>
      <c r="Y36" s="126">
        <v>0</v>
      </c>
      <c r="Z36" s="133">
        <v>0</v>
      </c>
      <c r="AA36" s="126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23.662594987352087</v>
      </c>
      <c r="AI36">
        <f t="shared" si="5"/>
        <v>18.642754661927654</v>
      </c>
      <c r="AJ36">
        <f t="shared" si="6"/>
        <v>15.606554661927653</v>
      </c>
      <c r="AK36">
        <f t="shared" si="12"/>
        <v>13.638639420843713</v>
      </c>
      <c r="AU36">
        <f t="shared" si="13"/>
        <v>10.323371622688754</v>
      </c>
    </row>
    <row r="37" spans="1:47" ht="12.75">
      <c r="A37" s="63">
        <v>29</v>
      </c>
      <c r="B37" s="64">
        <v>19.2</v>
      </c>
      <c r="C37" s="65">
        <v>17.4</v>
      </c>
      <c r="D37" s="65">
        <v>25.7</v>
      </c>
      <c r="E37" s="65">
        <v>14.8</v>
      </c>
      <c r="F37" s="66">
        <f t="shared" si="0"/>
        <v>20.25</v>
      </c>
      <c r="G37" s="67">
        <f t="shared" si="7"/>
        <v>82.85333225785179</v>
      </c>
      <c r="H37" s="67">
        <f t="shared" si="1"/>
        <v>16.215984138863572</v>
      </c>
      <c r="I37" s="68">
        <v>12.7</v>
      </c>
      <c r="J37" s="66"/>
      <c r="K37" s="68"/>
      <c r="L37" s="65">
        <v>17.3</v>
      </c>
      <c r="M37" s="65">
        <v>16.9</v>
      </c>
      <c r="N37" s="65">
        <v>16.4</v>
      </c>
      <c r="O37" s="66">
        <v>14.8</v>
      </c>
      <c r="P37" s="69" t="s">
        <v>106</v>
      </c>
      <c r="Q37" s="70">
        <v>21</v>
      </c>
      <c r="R37" s="67">
        <v>8.1</v>
      </c>
      <c r="S37" s="67">
        <v>95</v>
      </c>
      <c r="T37" s="67">
        <v>0</v>
      </c>
      <c r="U37" s="67"/>
      <c r="V37" s="71">
        <v>4</v>
      </c>
      <c r="W37" s="64">
        <v>1007.5</v>
      </c>
      <c r="X37" s="120">
        <f t="shared" si="2"/>
        <v>1017.5462053193535</v>
      </c>
      <c r="Y37" s="126"/>
      <c r="Z37" s="133"/>
      <c r="AA37" s="126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22.238591769412757</v>
      </c>
      <c r="AI37">
        <f t="shared" si="5"/>
        <v>19.863614328178834</v>
      </c>
      <c r="AJ37">
        <f t="shared" si="6"/>
        <v>18.42541432817883</v>
      </c>
      <c r="AK37">
        <f t="shared" si="12"/>
        <v>16.215984138863572</v>
      </c>
      <c r="AU37">
        <f t="shared" si="13"/>
        <v>10.157952395284848</v>
      </c>
    </row>
    <row r="38" spans="1:47" ht="12.75">
      <c r="A38" s="72">
        <v>30</v>
      </c>
      <c r="B38" s="73">
        <v>19.3</v>
      </c>
      <c r="C38" s="74">
        <v>15.5</v>
      </c>
      <c r="D38" s="74">
        <v>26.1</v>
      </c>
      <c r="E38" s="74">
        <v>10.8</v>
      </c>
      <c r="F38" s="75">
        <f t="shared" si="0"/>
        <v>18.450000000000003</v>
      </c>
      <c r="G38" s="67">
        <f t="shared" si="7"/>
        <v>65.08567607828067</v>
      </c>
      <c r="H38" s="76">
        <f t="shared" si="1"/>
        <v>12.581325393900757</v>
      </c>
      <c r="I38" s="77">
        <v>6.6</v>
      </c>
      <c r="J38" s="75"/>
      <c r="K38" s="77"/>
      <c r="L38" s="74">
        <v>16.5</v>
      </c>
      <c r="M38" s="74">
        <v>16.7</v>
      </c>
      <c r="N38" s="74">
        <v>16.4</v>
      </c>
      <c r="O38" s="75">
        <v>15</v>
      </c>
      <c r="P38" s="78" t="s">
        <v>157</v>
      </c>
      <c r="Q38" s="79">
        <v>13</v>
      </c>
      <c r="R38" s="76">
        <v>10.2</v>
      </c>
      <c r="S38" s="76">
        <v>99.8</v>
      </c>
      <c r="T38" s="76">
        <v>0</v>
      </c>
      <c r="U38" s="76"/>
      <c r="V38" s="80">
        <v>6</v>
      </c>
      <c r="W38" s="73">
        <v>1009.7</v>
      </c>
      <c r="X38" s="120">
        <f t="shared" si="2"/>
        <v>1019.764679737356</v>
      </c>
      <c r="Y38" s="126">
        <v>0</v>
      </c>
      <c r="Z38" s="133">
        <v>0</v>
      </c>
      <c r="AA38" s="126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22.37753182360666</v>
      </c>
      <c r="AI38">
        <f t="shared" si="5"/>
        <v>17.600767877026804</v>
      </c>
      <c r="AJ38">
        <f t="shared" si="6"/>
        <v>14.564567877026803</v>
      </c>
      <c r="AK38">
        <f t="shared" si="12"/>
        <v>12.581325393900757</v>
      </c>
      <c r="AU38">
        <f t="shared" si="13"/>
        <v>10.087205390309856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0"/>
      <c r="Y39" s="126"/>
      <c r="Z39" s="133"/>
      <c r="AA39" s="126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10.144926174121498</v>
      </c>
    </row>
    <row r="40" spans="1:47" ht="13.5" thickBot="1">
      <c r="A40" s="106"/>
      <c r="B40" s="107"/>
      <c r="C40" s="108"/>
      <c r="D40" s="108"/>
      <c r="E40" s="108"/>
      <c r="F40" s="109"/>
      <c r="G40" s="110"/>
      <c r="H40" s="110"/>
      <c r="I40" s="111"/>
      <c r="J40" s="109"/>
      <c r="K40" s="111"/>
      <c r="L40" s="108"/>
      <c r="M40" s="108"/>
      <c r="N40" s="108"/>
      <c r="O40" s="109"/>
      <c r="P40" s="107"/>
      <c r="Q40" s="109"/>
      <c r="R40" s="110"/>
      <c r="S40" s="110"/>
      <c r="T40" s="110"/>
      <c r="U40" s="110"/>
      <c r="V40" s="110"/>
      <c r="W40" s="107"/>
      <c r="X40" s="121"/>
      <c r="Y40" s="128"/>
      <c r="Z40" s="134"/>
      <c r="AA40" s="128"/>
      <c r="AU40">
        <f t="shared" si="13"/>
        <v>10.063212325707312</v>
      </c>
    </row>
    <row r="41" spans="1:47" ht="13.5" thickBot="1">
      <c r="A41" s="112" t="s">
        <v>19</v>
      </c>
      <c r="B41" s="113">
        <f>SUM(B9:B39)</f>
        <v>497.3999999999999</v>
      </c>
      <c r="C41" s="114">
        <f aca="true" t="shared" si="14" ref="C41:V41">SUM(C9:C39)</f>
        <v>424.49999999999994</v>
      </c>
      <c r="D41" s="114">
        <f t="shared" si="14"/>
        <v>663.2</v>
      </c>
      <c r="E41" s="114">
        <f t="shared" si="14"/>
        <v>284.9</v>
      </c>
      <c r="F41" s="115">
        <f t="shared" si="14"/>
        <v>474.05</v>
      </c>
      <c r="G41" s="116">
        <f t="shared" si="14"/>
        <v>2280.258455902991</v>
      </c>
      <c r="H41" s="116">
        <f>SUM(H9:H39)</f>
        <v>365.7710521066014</v>
      </c>
      <c r="I41" s="117">
        <f t="shared" si="14"/>
        <v>188.4999999999999</v>
      </c>
      <c r="J41" s="115">
        <f t="shared" si="14"/>
        <v>0</v>
      </c>
      <c r="K41" s="117">
        <f t="shared" si="14"/>
        <v>0</v>
      </c>
      <c r="L41" s="114">
        <f t="shared" si="14"/>
        <v>443.2000000000001</v>
      </c>
      <c r="M41" s="114">
        <f t="shared" si="14"/>
        <v>436.99999999999994</v>
      </c>
      <c r="N41" s="114">
        <f t="shared" si="14"/>
        <v>434.19999999999993</v>
      </c>
      <c r="O41" s="115">
        <f t="shared" si="14"/>
        <v>405.5000000000001</v>
      </c>
      <c r="P41" s="113"/>
      <c r="Q41" s="118">
        <f t="shared" si="14"/>
        <v>527</v>
      </c>
      <c r="R41" s="116">
        <f t="shared" si="14"/>
        <v>221.89999999999998</v>
      </c>
      <c r="S41" s="116"/>
      <c r="T41" s="116">
        <f>SUM(T9:T39)</f>
        <v>40.8</v>
      </c>
      <c r="U41" s="138"/>
      <c r="V41" s="118">
        <f t="shared" si="14"/>
        <v>125</v>
      </c>
      <c r="W41" s="116">
        <f>SUM(W9:W39)</f>
        <v>30254.199999999997</v>
      </c>
      <c r="X41" s="122">
        <f>SUM(X9:X39)</f>
        <v>30558.649576226766</v>
      </c>
      <c r="Y41" s="116">
        <f>SUM(Y9:Y39)</f>
        <v>0</v>
      </c>
      <c r="Z41" s="122">
        <f>SUM(Z9:Z39)</f>
        <v>0</v>
      </c>
      <c r="AA41" s="137">
        <f>SUM(AA9:AA39)</f>
        <v>3</v>
      </c>
      <c r="AB41">
        <f>MAX(AB9:AB39)</f>
        <v>27</v>
      </c>
      <c r="AC41">
        <f>MAX(AC9:AC39)</f>
        <v>20</v>
      </c>
      <c r="AD41">
        <f>MAX(AD9:AD39)</f>
        <v>20</v>
      </c>
      <c r="AE41">
        <f>MAX(AE9:AE39)</f>
        <v>13</v>
      </c>
      <c r="AF41">
        <f>MAX(AF9:AF39)</f>
        <v>22</v>
      </c>
      <c r="AU41">
        <f t="shared" si="13"/>
        <v>10.077546696822997</v>
      </c>
    </row>
    <row r="42" spans="1:47" ht="12.75">
      <c r="A42" s="72" t="s">
        <v>20</v>
      </c>
      <c r="B42" s="73">
        <f>AVERAGE(B9:B39)</f>
        <v>16.58</v>
      </c>
      <c r="C42" s="74">
        <f aca="true" t="shared" si="15" ref="C42:V42">AVERAGE(C9:C39)</f>
        <v>14.149999999999999</v>
      </c>
      <c r="D42" s="74">
        <f t="shared" si="15"/>
        <v>22.10666666666667</v>
      </c>
      <c r="E42" s="74">
        <f t="shared" si="15"/>
        <v>9.496666666666666</v>
      </c>
      <c r="F42" s="75">
        <f t="shared" si="15"/>
        <v>15.801666666666668</v>
      </c>
      <c r="G42" s="76">
        <f t="shared" si="15"/>
        <v>76.00861519676637</v>
      </c>
      <c r="H42" s="76">
        <f>AVERAGE(H9:H39)</f>
        <v>12.192368403553381</v>
      </c>
      <c r="I42" s="77">
        <f t="shared" si="15"/>
        <v>6.28333333333333</v>
      </c>
      <c r="J42" s="75" t="e">
        <f t="shared" si="15"/>
        <v>#DIV/0!</v>
      </c>
      <c r="K42" s="77" t="e">
        <f t="shared" si="15"/>
        <v>#DIV/0!</v>
      </c>
      <c r="L42" s="74">
        <f t="shared" si="15"/>
        <v>14.773333333333337</v>
      </c>
      <c r="M42" s="74">
        <f t="shared" si="15"/>
        <v>14.566666666666665</v>
      </c>
      <c r="N42" s="74">
        <f t="shared" si="15"/>
        <v>14.473333333333331</v>
      </c>
      <c r="O42" s="75">
        <f t="shared" si="15"/>
        <v>13.516666666666671</v>
      </c>
      <c r="P42" s="73"/>
      <c r="Q42" s="75">
        <f t="shared" si="15"/>
        <v>17.566666666666666</v>
      </c>
      <c r="R42" s="76">
        <f t="shared" si="15"/>
        <v>7.396666666666666</v>
      </c>
      <c r="S42" s="76"/>
      <c r="T42" s="76">
        <f>AVERAGE(T9:T39)</f>
        <v>1.457142857142857</v>
      </c>
      <c r="U42" s="76"/>
      <c r="V42" s="76">
        <f t="shared" si="15"/>
        <v>4.166666666666667</v>
      </c>
      <c r="W42" s="76">
        <f>AVERAGE(W9:W39)</f>
        <v>1008.4733333333332</v>
      </c>
      <c r="X42" s="123">
        <f>AVERAGE(X9:X39)</f>
        <v>1018.6216525408922</v>
      </c>
      <c r="Y42" s="126"/>
      <c r="Z42" s="133"/>
      <c r="AA42" s="129"/>
      <c r="AU42">
        <f t="shared" si="13"/>
        <v>10.12784866560072</v>
      </c>
    </row>
    <row r="43" spans="1:47" ht="12.75">
      <c r="A43" s="72" t="s">
        <v>21</v>
      </c>
      <c r="B43" s="73">
        <f>MAX(B9:B39)</f>
        <v>22.9</v>
      </c>
      <c r="C43" s="74">
        <f aca="true" t="shared" si="16" ref="C43:V43">MAX(C9:C39)</f>
        <v>19</v>
      </c>
      <c r="D43" s="74">
        <f t="shared" si="16"/>
        <v>27.8</v>
      </c>
      <c r="E43" s="74">
        <f t="shared" si="16"/>
        <v>14.8</v>
      </c>
      <c r="F43" s="75">
        <f t="shared" si="16"/>
        <v>20.25</v>
      </c>
      <c r="G43" s="76">
        <f t="shared" si="16"/>
        <v>96.52390941463995</v>
      </c>
      <c r="H43" s="76">
        <f>MAX(H9:H39)</f>
        <v>16.57111847852551</v>
      </c>
      <c r="I43" s="77">
        <f t="shared" si="16"/>
        <v>13.1</v>
      </c>
      <c r="J43" s="75">
        <f t="shared" si="16"/>
        <v>0</v>
      </c>
      <c r="K43" s="77">
        <f t="shared" si="16"/>
        <v>0</v>
      </c>
      <c r="L43" s="74">
        <f t="shared" si="16"/>
        <v>18.5</v>
      </c>
      <c r="M43" s="74">
        <f t="shared" si="16"/>
        <v>17.2</v>
      </c>
      <c r="N43" s="74">
        <f t="shared" si="16"/>
        <v>16.4</v>
      </c>
      <c r="O43" s="75">
        <f t="shared" si="16"/>
        <v>15</v>
      </c>
      <c r="P43" s="73"/>
      <c r="Q43" s="70">
        <f t="shared" si="16"/>
        <v>26</v>
      </c>
      <c r="R43" s="76">
        <f t="shared" si="16"/>
        <v>13.3</v>
      </c>
      <c r="S43" s="76"/>
      <c r="T43" s="76">
        <f>MAX(T9:T39)</f>
        <v>20.7</v>
      </c>
      <c r="U43" s="139"/>
      <c r="V43" s="70">
        <f t="shared" si="16"/>
        <v>8</v>
      </c>
      <c r="W43" s="76">
        <f>MAX(W9:W39)</f>
        <v>1019.1</v>
      </c>
      <c r="X43" s="123">
        <f>MAX(X9:X39)</f>
        <v>1029.4943213422919</v>
      </c>
      <c r="Y43" s="126"/>
      <c r="Z43" s="133"/>
      <c r="AA43" s="126"/>
      <c r="AU43">
        <f t="shared" si="13"/>
        <v>9.9456831060447</v>
      </c>
    </row>
    <row r="44" spans="1:47" ht="13.5" thickBot="1">
      <c r="A44" s="81" t="s">
        <v>22</v>
      </c>
      <c r="B44" s="82">
        <f>MIN(B9:B39)</f>
        <v>12.1</v>
      </c>
      <c r="C44" s="83">
        <f aca="true" t="shared" si="17" ref="C44:V44">MIN(C9:C39)</f>
        <v>9.9</v>
      </c>
      <c r="D44" s="83">
        <f t="shared" si="17"/>
        <v>14.1</v>
      </c>
      <c r="E44" s="83">
        <f t="shared" si="17"/>
        <v>4.6</v>
      </c>
      <c r="F44" s="84">
        <f t="shared" si="17"/>
        <v>11.5</v>
      </c>
      <c r="G44" s="85">
        <f t="shared" si="17"/>
        <v>61.36395286815066</v>
      </c>
      <c r="H44" s="85">
        <f>MIN(H9:H39)</f>
        <v>6.795336377600119</v>
      </c>
      <c r="I44" s="86">
        <f t="shared" si="17"/>
        <v>-0.4</v>
      </c>
      <c r="J44" s="84">
        <f t="shared" si="17"/>
        <v>0</v>
      </c>
      <c r="K44" s="86">
        <f t="shared" si="17"/>
        <v>0</v>
      </c>
      <c r="L44" s="83">
        <f t="shared" si="17"/>
        <v>12.3</v>
      </c>
      <c r="M44" s="83">
        <f t="shared" si="17"/>
        <v>12.1</v>
      </c>
      <c r="N44" s="83">
        <f t="shared" si="17"/>
        <v>12.8</v>
      </c>
      <c r="O44" s="84">
        <f t="shared" si="17"/>
        <v>12.4</v>
      </c>
      <c r="P44" s="82"/>
      <c r="Q44" s="119">
        <f t="shared" si="17"/>
        <v>10</v>
      </c>
      <c r="R44" s="85">
        <f t="shared" si="17"/>
        <v>0</v>
      </c>
      <c r="S44" s="85"/>
      <c r="T44" s="85">
        <f>MIN(T9:T39)</f>
        <v>0</v>
      </c>
      <c r="U44" s="140"/>
      <c r="V44" s="119">
        <f t="shared" si="17"/>
        <v>0</v>
      </c>
      <c r="W44" s="85">
        <f>MIN(W9:W39)</f>
        <v>992.5</v>
      </c>
      <c r="X44" s="124">
        <f>MIN(X9:X39)</f>
        <v>1002.6230143579871</v>
      </c>
      <c r="Y44" s="127"/>
      <c r="Z44" s="135"/>
      <c r="AA44" s="127"/>
      <c r="AU44">
        <f t="shared" si="13"/>
        <v>10.047534364387285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0"/>
      <c r="Z45" s="136"/>
      <c r="AA45" s="100"/>
      <c r="AU45">
        <f t="shared" si="13"/>
        <v>10.046205319353419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10.06467973735601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12</v>
      </c>
      <c r="C61">
        <f>DCOUNTA(T8:T38,1,C59:C60)</f>
        <v>7</v>
      </c>
      <c r="D61">
        <f>DCOUNTA(T8:T38,1,D59:D60)</f>
        <v>5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10</v>
      </c>
      <c r="C64">
        <f>(C61-F61)</f>
        <v>5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2">
      <selection activeCell="D32" sqref="D3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22.10666666666667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9.496666666666666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15.801666666666668</v>
      </c>
      <c r="D9" s="5">
        <v>1.5</v>
      </c>
      <c r="E9" s="3"/>
      <c r="F9" s="40">
        <v>1</v>
      </c>
      <c r="G9" s="92" t="s">
        <v>107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27.8</v>
      </c>
      <c r="C10" s="5" t="s">
        <v>32</v>
      </c>
      <c r="D10" s="5">
        <f>Data1!$AB$41</f>
        <v>27</v>
      </c>
      <c r="E10" s="3"/>
      <c r="F10" s="40">
        <v>2</v>
      </c>
      <c r="G10" t="s">
        <v>109</v>
      </c>
      <c r="H10" s="87"/>
      <c r="I10" s="87"/>
      <c r="J10" s="87"/>
      <c r="K10" s="87"/>
      <c r="L10" s="87"/>
      <c r="M10" s="88"/>
      <c r="N10" s="93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4.6</v>
      </c>
      <c r="C11" s="5" t="s">
        <v>32</v>
      </c>
      <c r="D11" s="24">
        <f>Data1!$AC$41</f>
        <v>20</v>
      </c>
      <c r="E11" s="3"/>
      <c r="F11" s="40">
        <v>3</v>
      </c>
      <c r="G11" s="92" t="s">
        <v>110</v>
      </c>
      <c r="H11" s="87"/>
      <c r="I11" s="87"/>
      <c r="J11" s="87"/>
      <c r="K11" s="87"/>
      <c r="L11" s="87"/>
      <c r="M11" s="88"/>
      <c r="N11" s="93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-0.4</v>
      </c>
      <c r="C12" s="5" t="s">
        <v>32</v>
      </c>
      <c r="D12" s="24">
        <f>Data1!$AD$41</f>
        <v>20</v>
      </c>
      <c r="E12" s="3"/>
      <c r="F12" s="40">
        <v>4</v>
      </c>
      <c r="G12" s="92" t="s">
        <v>113</v>
      </c>
      <c r="H12" s="87"/>
      <c r="I12" s="87"/>
      <c r="J12" s="87"/>
      <c r="K12" s="87"/>
      <c r="L12" s="87"/>
      <c r="M12" s="88"/>
      <c r="N12" s="93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13.516666666666671</v>
      </c>
      <c r="C13" s="5"/>
      <c r="D13" s="24"/>
      <c r="E13" s="3"/>
      <c r="F13" s="40">
        <v>5</v>
      </c>
      <c r="G13" s="92" t="s">
        <v>114</v>
      </c>
      <c r="H13" s="87"/>
      <c r="I13" s="87"/>
      <c r="J13" s="87"/>
      <c r="K13" s="87"/>
      <c r="L13" s="87"/>
      <c r="M13" s="88"/>
      <c r="N13" s="93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2" t="s">
        <v>118</v>
      </c>
      <c r="H14" s="87"/>
      <c r="I14" s="87"/>
      <c r="J14" s="87"/>
      <c r="K14" s="87"/>
      <c r="L14" s="87"/>
      <c r="M14" s="88"/>
      <c r="N14" s="93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2" t="s">
        <v>119</v>
      </c>
      <c r="H15" s="87"/>
      <c r="I15" s="87"/>
      <c r="J15" s="87"/>
      <c r="K15" s="87"/>
      <c r="L15" s="87"/>
      <c r="M15" s="88"/>
      <c r="N15" s="93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2" t="s">
        <v>121</v>
      </c>
      <c r="H16" s="87"/>
      <c r="I16" s="87"/>
      <c r="J16" s="87"/>
      <c r="K16" s="87"/>
      <c r="L16" s="87"/>
      <c r="M16" s="88"/>
      <c r="N16" s="93"/>
    </row>
    <row r="17" spans="1:14" ht="12.75">
      <c r="A17" s="26" t="s">
        <v>37</v>
      </c>
      <c r="B17" s="3" t="s">
        <v>38</v>
      </c>
      <c r="C17" s="21">
        <f>Data1!$T$41</f>
        <v>40.8</v>
      </c>
      <c r="D17" s="5">
        <v>72</v>
      </c>
      <c r="E17" s="3"/>
      <c r="F17" s="40">
        <v>9</v>
      </c>
      <c r="G17" s="92" t="s">
        <v>123</v>
      </c>
      <c r="H17" s="87"/>
      <c r="I17" s="87"/>
      <c r="J17" s="87"/>
      <c r="K17" s="87"/>
      <c r="L17" s="87"/>
      <c r="M17" s="88"/>
      <c r="N17" s="93"/>
    </row>
    <row r="18" spans="1:14" ht="12.75">
      <c r="A18" s="27" t="s">
        <v>39</v>
      </c>
      <c r="B18" s="3"/>
      <c r="C18" s="5">
        <f>Data1!$B$64</f>
        <v>10</v>
      </c>
      <c r="D18" s="5"/>
      <c r="E18" s="3"/>
      <c r="F18" s="40">
        <v>10</v>
      </c>
      <c r="G18" s="92" t="s">
        <v>125</v>
      </c>
      <c r="H18" s="87"/>
      <c r="I18" s="87"/>
      <c r="J18" s="87"/>
      <c r="K18" s="87"/>
      <c r="L18" s="87"/>
      <c r="M18" s="88"/>
      <c r="N18" s="93"/>
    </row>
    <row r="19" spans="1:7" ht="12.75">
      <c r="A19" s="27" t="s">
        <v>40</v>
      </c>
      <c r="B19" s="3"/>
      <c r="C19" s="5">
        <f>Data1!$C$64</f>
        <v>5</v>
      </c>
      <c r="D19" s="5"/>
      <c r="E19" s="3"/>
      <c r="F19" s="40">
        <v>11</v>
      </c>
      <c r="G19" s="142" t="s">
        <v>133</v>
      </c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2" t="s">
        <v>128</v>
      </c>
      <c r="H20" s="87"/>
      <c r="I20" s="87"/>
      <c r="J20" s="87"/>
      <c r="K20" s="87"/>
      <c r="L20" s="87"/>
      <c r="M20" s="88"/>
      <c r="N20" s="93"/>
    </row>
    <row r="21" spans="1:14" ht="12.75">
      <c r="A21" s="27" t="s">
        <v>41</v>
      </c>
      <c r="B21" s="3" t="s">
        <v>42</v>
      </c>
      <c r="C21" s="21">
        <f>Data1!$T$43</f>
        <v>20.7</v>
      </c>
      <c r="D21" s="5"/>
      <c r="E21" s="3"/>
      <c r="F21" s="40">
        <v>13</v>
      </c>
      <c r="G21" s="92" t="s">
        <v>131</v>
      </c>
      <c r="H21" s="87"/>
      <c r="I21" s="87"/>
      <c r="J21" s="87"/>
      <c r="K21" s="87"/>
      <c r="L21" s="87"/>
      <c r="M21" s="88"/>
      <c r="N21" s="93"/>
    </row>
    <row r="22" spans="1:14" ht="12.75">
      <c r="A22" s="27" t="s">
        <v>43</v>
      </c>
      <c r="B22" s="3"/>
      <c r="C22" s="24">
        <f>Data1!$AE$41</f>
        <v>13</v>
      </c>
      <c r="D22" s="5"/>
      <c r="E22" s="3"/>
      <c r="F22" s="40">
        <v>14</v>
      </c>
      <c r="G22" s="92" t="s">
        <v>134</v>
      </c>
      <c r="H22" s="87"/>
      <c r="I22" s="87"/>
      <c r="J22" s="87"/>
      <c r="K22" s="87"/>
      <c r="L22" s="87"/>
      <c r="M22" s="88"/>
      <c r="N22" s="93"/>
    </row>
    <row r="23" spans="1:14" ht="12.75">
      <c r="A23" s="27"/>
      <c r="B23" s="3"/>
      <c r="C23" s="5"/>
      <c r="D23" s="5"/>
      <c r="E23" s="3"/>
      <c r="F23" s="40">
        <v>15</v>
      </c>
      <c r="G23" s="92" t="s">
        <v>136</v>
      </c>
      <c r="H23" s="87"/>
      <c r="I23" s="87"/>
      <c r="J23" s="87"/>
      <c r="K23" s="87"/>
      <c r="L23" s="87"/>
      <c r="M23" s="88"/>
      <c r="N23" s="93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2" t="s">
        <v>138</v>
      </c>
      <c r="H24" s="87"/>
      <c r="I24" s="87"/>
      <c r="J24" s="87"/>
      <c r="K24" s="87"/>
      <c r="L24" s="87"/>
      <c r="M24" s="88"/>
      <c r="N24" s="93"/>
    </row>
    <row r="25" spans="1:14" ht="12.75">
      <c r="A25" s="27" t="s">
        <v>45</v>
      </c>
      <c r="B25" s="3"/>
      <c r="C25" s="21">
        <f>Data1!$R$43</f>
        <v>13.3</v>
      </c>
      <c r="D25" s="5" t="s">
        <v>46</v>
      </c>
      <c r="E25" s="5">
        <f>Data1!$AF$41</f>
        <v>22</v>
      </c>
      <c r="F25" s="40">
        <v>17</v>
      </c>
      <c r="G25" s="92" t="s">
        <v>139</v>
      </c>
      <c r="H25" s="87"/>
      <c r="I25" s="87"/>
      <c r="J25" s="87"/>
      <c r="K25" s="87"/>
      <c r="L25" s="87"/>
      <c r="M25" s="88"/>
      <c r="N25" s="93"/>
    </row>
    <row r="26" spans="1:14" ht="12.75">
      <c r="A26" s="27" t="s">
        <v>47</v>
      </c>
      <c r="B26" s="3"/>
      <c r="C26" s="5">
        <f>Data1!$R$41</f>
        <v>221.89999999999998</v>
      </c>
      <c r="D26" s="5" t="s">
        <v>46</v>
      </c>
      <c r="E26" s="3"/>
      <c r="F26" s="40">
        <v>18</v>
      </c>
      <c r="G26" s="92" t="s">
        <v>144</v>
      </c>
      <c r="H26" s="87"/>
      <c r="I26" s="87"/>
      <c r="J26" s="87"/>
      <c r="K26" s="87"/>
      <c r="L26" s="87"/>
      <c r="M26" s="88"/>
      <c r="N26" s="93"/>
    </row>
    <row r="27" spans="1:14" ht="12.75">
      <c r="A27" s="27"/>
      <c r="B27" s="3"/>
      <c r="C27" s="22"/>
      <c r="D27" s="5"/>
      <c r="E27" s="5"/>
      <c r="F27" s="40">
        <v>19</v>
      </c>
      <c r="G27" s="92" t="s">
        <v>142</v>
      </c>
      <c r="H27" s="87"/>
      <c r="I27" s="87"/>
      <c r="J27" s="87"/>
      <c r="K27" s="87"/>
      <c r="L27" s="87"/>
      <c r="M27" s="88"/>
      <c r="N27" s="93"/>
    </row>
    <row r="28" spans="1:14" ht="12.75">
      <c r="A28" s="27"/>
      <c r="B28" s="3"/>
      <c r="C28" s="5"/>
      <c r="D28" s="5"/>
      <c r="E28" s="5"/>
      <c r="F28" s="40">
        <v>20</v>
      </c>
      <c r="G28" s="92" t="s">
        <v>145</v>
      </c>
      <c r="H28" s="87"/>
      <c r="I28" s="87"/>
      <c r="J28" s="87"/>
      <c r="K28" s="87"/>
      <c r="L28" s="87"/>
      <c r="M28" s="88"/>
      <c r="N28" s="93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2" t="s">
        <v>147</v>
      </c>
      <c r="H29" s="87"/>
      <c r="I29" s="87"/>
      <c r="J29" s="87"/>
      <c r="K29" s="87"/>
      <c r="L29" s="87"/>
      <c r="M29" s="88"/>
      <c r="N29" s="93"/>
    </row>
    <row r="30" spans="1:14" ht="12.75">
      <c r="A30" s="27" t="s">
        <v>94</v>
      </c>
      <c r="B30" s="3"/>
      <c r="C30" s="5">
        <f>Data1!$Q$43</f>
        <v>26</v>
      </c>
      <c r="D30" s="5"/>
      <c r="E30" s="5"/>
      <c r="F30" s="40">
        <v>22</v>
      </c>
      <c r="G30" s="92" t="s">
        <v>148</v>
      </c>
      <c r="H30" s="87"/>
      <c r="I30" s="87"/>
      <c r="J30" s="87"/>
      <c r="K30" s="87"/>
      <c r="L30" s="87"/>
      <c r="M30" s="88"/>
      <c r="N30" s="93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2" t="s">
        <v>149</v>
      </c>
      <c r="H31" s="87"/>
      <c r="I31" s="87"/>
      <c r="J31" s="87"/>
      <c r="K31" s="87"/>
      <c r="L31" s="87"/>
      <c r="M31" s="88"/>
      <c r="N31" s="93"/>
    </row>
    <row r="32" spans="1:14" ht="12.75">
      <c r="A32" s="27"/>
      <c r="B32" s="3"/>
      <c r="C32" s="5"/>
      <c r="D32" s="5"/>
      <c r="E32" s="24"/>
      <c r="F32" s="40">
        <v>24</v>
      </c>
      <c r="G32" s="92" t="s">
        <v>151</v>
      </c>
      <c r="H32" s="87"/>
      <c r="I32" s="87"/>
      <c r="J32" s="87"/>
      <c r="K32" s="87"/>
      <c r="L32" s="87"/>
      <c r="M32" s="88"/>
      <c r="N32" s="93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2" t="s">
        <v>152</v>
      </c>
      <c r="H33" s="87"/>
      <c r="I33" s="87"/>
      <c r="J33" s="87"/>
      <c r="K33" s="87"/>
      <c r="L33" s="87"/>
      <c r="M33" s="88"/>
      <c r="N33" s="93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2" t="s">
        <v>153</v>
      </c>
      <c r="H34" s="87"/>
      <c r="I34" s="87"/>
      <c r="J34" s="87"/>
      <c r="K34" s="87"/>
      <c r="L34" s="87"/>
      <c r="M34" s="88"/>
      <c r="N34" s="93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2" t="s">
        <v>154</v>
      </c>
      <c r="H35" s="87"/>
      <c r="I35" s="87"/>
      <c r="J35" s="87"/>
      <c r="K35" s="87"/>
      <c r="L35" s="87"/>
      <c r="M35" s="88"/>
      <c r="N35" s="93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2" t="s">
        <v>155</v>
      </c>
      <c r="H36" s="87"/>
      <c r="I36" s="87"/>
      <c r="J36" s="87"/>
      <c r="K36" s="87"/>
      <c r="L36" s="87"/>
      <c r="M36" s="88"/>
      <c r="N36" s="93"/>
    </row>
    <row r="37" spans="1:14" ht="12.75">
      <c r="A37" s="27" t="s">
        <v>24</v>
      </c>
      <c r="B37" s="3"/>
      <c r="C37" s="5">
        <f>Data1!$AA$41</f>
        <v>3</v>
      </c>
      <c r="D37" s="5"/>
      <c r="E37" s="3"/>
      <c r="F37" s="40">
        <v>29</v>
      </c>
      <c r="G37" s="92" t="s">
        <v>156</v>
      </c>
      <c r="H37" s="87"/>
      <c r="I37" s="87"/>
      <c r="J37" s="87"/>
      <c r="K37" s="87"/>
      <c r="L37" s="87"/>
      <c r="M37" s="88"/>
      <c r="N37" s="93"/>
    </row>
    <row r="38" spans="1:14" ht="12.75">
      <c r="A38" s="27" t="s">
        <v>55</v>
      </c>
      <c r="B38" s="3"/>
      <c r="C38" s="5">
        <f>Data1!$AM$9</f>
        <v>5</v>
      </c>
      <c r="D38" s="5"/>
      <c r="E38" s="3"/>
      <c r="F38" s="40">
        <v>30</v>
      </c>
      <c r="G38" s="92" t="s">
        <v>158</v>
      </c>
      <c r="H38" s="87"/>
      <c r="I38" s="87"/>
      <c r="J38" s="87"/>
      <c r="K38" s="87"/>
      <c r="L38" s="87"/>
      <c r="M38" s="88"/>
      <c r="N38" s="93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4"/>
      <c r="H39" s="95"/>
      <c r="I39" s="95"/>
      <c r="J39" s="95"/>
      <c r="K39" s="95"/>
      <c r="L39" s="95"/>
      <c r="M39" s="96"/>
      <c r="N39" s="97"/>
    </row>
    <row r="40" spans="1:14" ht="12.75">
      <c r="A40" s="27" t="s">
        <v>25</v>
      </c>
      <c r="B40" s="3"/>
      <c r="C40" s="5">
        <f>Data1!$AO$9</f>
        <v>1</v>
      </c>
      <c r="D40" s="5"/>
      <c r="E40" s="3"/>
      <c r="F40" s="5"/>
      <c r="G40" s="35" t="s">
        <v>115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116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132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146</v>
      </c>
      <c r="H43" s="23"/>
      <c r="I43" s="23"/>
      <c r="J43" s="23"/>
      <c r="K43" s="23"/>
      <c r="L43" s="23"/>
      <c r="M43" s="3"/>
      <c r="N43" s="17"/>
    </row>
    <row r="44" spans="1:14" ht="12.75">
      <c r="A44" s="27" t="s">
        <v>159</v>
      </c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2010-07-01T18:07:55Z</dcterms:modified>
  <cp:category/>
  <cp:version/>
  <cp:contentType/>
  <cp:contentStatus/>
</cp:coreProperties>
</file>