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<sst xmlns="http://schemas.openxmlformats.org/spreadsheetml/2006/main" count="189" uniqueCount="160">
  <si>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</si>
  <si>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</si>
  <si>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</si>
  <si>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</si>
  <si>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</si>
  <si>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</si>
  <si>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</si>
  <si>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</si>
  <si>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</si>
  <si>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</si>
  <si>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</si>
  <si>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</si>
  <si>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</si>
  <si>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</si>
  <si>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</si>
  <si>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</si>
  <si>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</si>
  <si>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</si>
  <si>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</si>
  <si>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</si>
  <si>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</si>
  <si>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</si>
  <si>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</si>
  <si>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</si>
  <si>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</si>
  <si>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</si>
  <si>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</si>
  <si>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</si>
  <si>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</si>
  <si>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</si>
  <si>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</si>
  <si>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</si>
  <si>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</si>
  <si>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</si>
  <si>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</si>
  <si>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</si>
  <si>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</si>
  <si>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</si>
  <si>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</si>
  <si>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</si>
  <si>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</si>
  <si>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</si>
  <si>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</si>
  <si>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</si>
  <si>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</si>
  <si>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</si>
  <si>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</si>
  <si>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</si>
  <si>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</si>
  <si>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</si>
  <si>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</si>
  <si>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</si>
  <si>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</si>
  <si>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</si>
  <si>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</si>
  <si>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</si>
  <si>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</si>
  <si>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</si>
  <si>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</si>
  <si>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</si>
  <si>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</si>
  <si>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</si>
  <si>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</si>
  <si>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</si>
  <si>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</si>
  <si>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</si>
  <si>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</si>
  <si>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</si>
  <si>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</si>
  <si>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</si>
  <si>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</si>
  <si>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</si>
  <si>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</si>
  <si>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</si>
  <si>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</si>
  <si>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</si>
  <si>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</si>
  <si>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</si>
  <si>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</si>
  <si>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</si>
  <si>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</si>
  <si>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</si>
  <si>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</si>
  <si>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</si>
  <si>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</si>
  <si>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</si>
  <si>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</si>
  <si>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</si>
  <si>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</si>
  <si>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</si>
  <si>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</si>
  <si>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</si>
  <si>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</si>
  <si>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</si>
  <si>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</si>
  <si>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</si>
  <si>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</si>
  <si>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</si>
  <si>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</si>
  <si>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</si>
  <si>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</si>
  <si>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</si>
  <si>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</si>
  <si>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</si>
  <si>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 xml:space="preserve">Bright and chilly with a gusty winds at times. Some good sunny spells too though. </t>
  </si>
  <si>
    <t>NNE2</t>
  </si>
  <si>
    <t>SW3</t>
  </si>
  <si>
    <t>SW2</t>
  </si>
  <si>
    <t>W3</t>
  </si>
  <si>
    <t>Bright and breezy, but turning mild. A taste of spring with some sunny spells too.</t>
  </si>
  <si>
    <t>A chilly start, then a mostly cloudy day with a few brief brief brighter breaks.</t>
  </si>
  <si>
    <t>A bright day with a good deal of sunshine. Feeling pleasantly mild in the sunshine.</t>
  </si>
  <si>
    <t>A touch of ground frost at first, then generally bright with sunny intervals.</t>
  </si>
  <si>
    <t xml:space="preserve">Touch of frost first thing, then bright and gusty, and feeling cold in the wind. Wintry shrs. </t>
  </si>
  <si>
    <t>SE3</t>
  </si>
  <si>
    <t>SSE3</t>
  </si>
  <si>
    <t>NNE1</t>
  </si>
  <si>
    <t>NNE</t>
  </si>
  <si>
    <t>tr</t>
  </si>
  <si>
    <t>NE2</t>
  </si>
  <si>
    <t>Rather cloudy on the whole, especially in the morning. Brighter with some sun later.</t>
  </si>
  <si>
    <t>Cloudy spells with a few brighter interludes from time to time. Light rain overnight.</t>
  </si>
  <si>
    <t>Cloudy and chilly with a brisk wind. A few light showers, but mostly dry.</t>
  </si>
  <si>
    <t>Cold ansd cloudy, but generally dry - just an odd very light shower. A cold wind.</t>
  </si>
  <si>
    <t>Cloudy and chilly, with little or no brightness. Overnight rain gradually clearing in the morning.</t>
  </si>
  <si>
    <t>A mild day with some sunshine. Becoming wet by evening, with some heavy rain overnight.</t>
  </si>
  <si>
    <t>A frosty start, then a bright day with some sunshine. Turning mild later.</t>
  </si>
  <si>
    <t>A touch of frost, then bright with some decent spells of sunshine and light winds.</t>
  </si>
  <si>
    <t>A sharp frost early on, then turning mostly cloudy with  a few brighter spells.</t>
  </si>
  <si>
    <t>Cloudier and much cooler, with some rain around from time to time, though not much.</t>
  </si>
  <si>
    <t>A bright, sunny and very mild day - in fact, the warmest so far this year. Springlike!</t>
  </si>
  <si>
    <t>W2</t>
  </si>
  <si>
    <t xml:space="preserve">A wet start, but rain soon clearing to give a mild but breezy afternoon. </t>
  </si>
  <si>
    <t>A cold start with a sharp frost. Bright spells, but cloudier and wetter overnight.</t>
  </si>
  <si>
    <t>A cold start with a ground frost, then dry and sunny with mostly light winds.</t>
  </si>
  <si>
    <t>Dry and bright after a cold start. Temperatures struggling a little, but pleasant enough.</t>
  </si>
  <si>
    <t>A bright day with some sunshine, and feeling pleasant in any brightness. Light winds.</t>
  </si>
  <si>
    <t>A cold start, and colder generally with some gusty winds. A bright day with sunshine.</t>
  </si>
  <si>
    <t>A bright day with good amounts of sunshine. Turning mild by the afternoon.</t>
  </si>
  <si>
    <t>A cold start with a windespread ground frost. Remaining bright, but rather cold.</t>
  </si>
  <si>
    <t xml:space="preserve">A frosty start, then dry and bright with a good deal of sunshine developing. </t>
  </si>
  <si>
    <t>W1</t>
  </si>
  <si>
    <t>N2</t>
  </si>
  <si>
    <t>NNE3</t>
  </si>
  <si>
    <t>NE3</t>
  </si>
  <si>
    <t>SSW3</t>
  </si>
  <si>
    <t>W4</t>
  </si>
  <si>
    <t>Very gusty winds, with a mixture of sunshine and blustery showers. Mild in the sun.</t>
  </si>
  <si>
    <t>A mild day, but a bright and breezy one with some showery rain at times.</t>
  </si>
  <si>
    <t>W5</t>
  </si>
  <si>
    <t xml:space="preserve">March </t>
  </si>
  <si>
    <t>Mosstly bright or sunny, with some good spells developing into the afternoon.</t>
  </si>
  <si>
    <t>Still breezy, but not as windy. A mixtire of sunshien and blustery showers.</t>
  </si>
  <si>
    <t>Windy again, with swift changes from sunshine to showers, somewintry with sleet/hail.</t>
  </si>
  <si>
    <t>NOTES:</t>
  </si>
  <si>
    <t xml:space="preserve">This was a very average month - temperatures were within 0.2C of normal. However, it was the coldest March since 2013; this emphasises </t>
  </si>
  <si>
    <t xml:space="preserve">At the end of the month it became very windy: the gust of 52mph on 29th was the highest here in March since 2008 (53mph). </t>
  </si>
  <si>
    <t>March</t>
  </si>
  <si>
    <t xml:space="preserve">just how mild last year ws, and how cold 2013 was. Rainfall was slightly above the average, with a definite dry spell mid-month. </t>
  </si>
  <si>
    <t xml:space="preserve">Air frost frequency was the lowest (5) since 2007 (4), though ground frosts (18) only the lowest since 2012 (17).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</si>
</sst>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8.4</c:v>
                </c:pt>
                <c:pt idx="1">
                  <c:v>7.4</c:v>
                </c:pt>
                <c:pt idx="2">
                  <c:v>7.9</c:v>
                </c:pt>
                <c:pt idx="3">
                  <c:v>9.7</c:v>
                </c:pt>
                <c:pt idx="4">
                  <c:v>8.9</c:v>
                </c:pt>
                <c:pt idx="5">
                  <c:v>12.7</c:v>
                </c:pt>
                <c:pt idx="6">
                  <c:v>15.9</c:v>
                </c:pt>
                <c:pt idx="7">
                  <c:v>10.1</c:v>
                </c:pt>
                <c:pt idx="8">
                  <c:v>10.6</c:v>
                </c:pt>
                <c:pt idx="9">
                  <c:v>11.7</c:v>
                </c:pt>
                <c:pt idx="10">
                  <c:v>11.7</c:v>
                </c:pt>
                <c:pt idx="11">
                  <c:v>13.1</c:v>
                </c:pt>
                <c:pt idx="12">
                  <c:v>9.4</c:v>
                </c:pt>
                <c:pt idx="13">
                  <c:v>7.1</c:v>
                </c:pt>
                <c:pt idx="14">
                  <c:v>7</c:v>
                </c:pt>
                <c:pt idx="15">
                  <c:v>9</c:v>
                </c:pt>
                <c:pt idx="16">
                  <c:v>10.1</c:v>
                </c:pt>
                <c:pt idx="17">
                  <c:v>10.7</c:v>
                </c:pt>
                <c:pt idx="18">
                  <c:v>8.3</c:v>
                </c:pt>
                <c:pt idx="19">
                  <c:v>13.4</c:v>
                </c:pt>
                <c:pt idx="20">
                  <c:v>9.4</c:v>
                </c:pt>
                <c:pt idx="21">
                  <c:v>10.1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5.8</c:v>
                </c:pt>
                <c:pt idx="1">
                  <c:v>1</c:v>
                </c:pt>
                <c:pt idx="2">
                  <c:v>0.8</c:v>
                </c:pt>
                <c:pt idx="3">
                  <c:v>2.7</c:v>
                </c:pt>
                <c:pt idx="4">
                  <c:v>0.4</c:v>
                </c:pt>
                <c:pt idx="5">
                  <c:v>5.2</c:v>
                </c:pt>
                <c:pt idx="6">
                  <c:v>6.7</c:v>
                </c:pt>
                <c:pt idx="7">
                  <c:v>5.5</c:v>
                </c:pt>
                <c:pt idx="8">
                  <c:v>-3</c:v>
                </c:pt>
                <c:pt idx="9">
                  <c:v>-0.4</c:v>
                </c:pt>
                <c:pt idx="10">
                  <c:v>-1.3</c:v>
                </c:pt>
                <c:pt idx="11">
                  <c:v>6.2</c:v>
                </c:pt>
                <c:pt idx="12">
                  <c:v>4.2</c:v>
                </c:pt>
                <c:pt idx="13">
                  <c:v>2.7</c:v>
                </c:pt>
                <c:pt idx="14">
                  <c:v>2.6</c:v>
                </c:pt>
                <c:pt idx="15">
                  <c:v>3.6</c:v>
                </c:pt>
                <c:pt idx="16">
                  <c:v>3.3</c:v>
                </c:pt>
                <c:pt idx="17">
                  <c:v>-2.8</c:v>
                </c:pt>
                <c:pt idx="18">
                  <c:v>0</c:v>
                </c:pt>
                <c:pt idx="19">
                  <c:v>0.1</c:v>
                </c:pt>
                <c:pt idx="20">
                  <c:v>1.8</c:v>
                </c:pt>
                <c:pt idx="21">
                  <c:v>4.1</c:v>
                </c:pt>
              </c:numCache>
            </c:numRef>
          </c:val>
          <c:smooth val="0"/>
        </c:ser>
        <c:marker val="1"/>
        <c:axId val="384644"/>
        <c:axId val="3461797"/>
      </c:lineChart>
      <c:catAx>
        <c:axId val="384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1797"/>
        <c:crosses val="autoZero"/>
        <c:auto val="1"/>
        <c:lblOffset val="100"/>
        <c:noMultiLvlLbl val="0"/>
      </c:catAx>
      <c:valAx>
        <c:axId val="3461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846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3.7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1.5</c:v>
                </c:pt>
                <c:pt idx="8">
                  <c:v>0.2</c:v>
                </c:pt>
                <c:pt idx="9">
                  <c:v>0</c:v>
                </c:pt>
                <c:pt idx="10">
                  <c:v>0.2</c:v>
                </c:pt>
                <c:pt idx="11">
                  <c:v>19.6</c:v>
                </c:pt>
                <c:pt idx="12">
                  <c:v>0.4</c:v>
                </c:pt>
                <c:pt idx="13">
                  <c:v>0</c:v>
                </c:pt>
                <c:pt idx="14">
                  <c:v>0.6</c:v>
                </c:pt>
                <c:pt idx="15">
                  <c:v>2.3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31156174"/>
        <c:axId val="11970111"/>
      </c:barChart>
      <c:catAx>
        <c:axId val="31156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70111"/>
        <c:crosses val="autoZero"/>
        <c:auto val="1"/>
        <c:lblOffset val="100"/>
        <c:noMultiLvlLbl val="0"/>
      </c:catAx>
      <c:valAx>
        <c:axId val="11970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11561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2.2</c:v>
                </c:pt>
                <c:pt idx="1">
                  <c:v>7</c:v>
                </c:pt>
                <c:pt idx="2">
                  <c:v>6.3</c:v>
                </c:pt>
                <c:pt idx="3">
                  <c:v>6.5</c:v>
                </c:pt>
                <c:pt idx="4">
                  <c:v>0.1</c:v>
                </c:pt>
                <c:pt idx="5">
                  <c:v>6.4</c:v>
                </c:pt>
                <c:pt idx="6">
                  <c:v>7</c:v>
                </c:pt>
                <c:pt idx="7">
                  <c:v>1.5</c:v>
                </c:pt>
                <c:pt idx="8">
                  <c:v>1</c:v>
                </c:pt>
                <c:pt idx="9">
                  <c:v>6.8</c:v>
                </c:pt>
                <c:pt idx="10">
                  <c:v>4.1</c:v>
                </c:pt>
                <c:pt idx="11">
                  <c:v>4.1</c:v>
                </c:pt>
                <c:pt idx="12">
                  <c:v>0</c:v>
                </c:pt>
                <c:pt idx="13">
                  <c:v>0.5</c:v>
                </c:pt>
                <c:pt idx="14">
                  <c:v>0.5</c:v>
                </c:pt>
                <c:pt idx="15">
                  <c:v>2.9</c:v>
                </c:pt>
                <c:pt idx="16">
                  <c:v>2</c:v>
                </c:pt>
                <c:pt idx="17">
                  <c:v>5.1</c:v>
                </c:pt>
                <c:pt idx="18">
                  <c:v>4.3</c:v>
                </c:pt>
                <c:pt idx="19">
                  <c:v>6.4</c:v>
                </c:pt>
                <c:pt idx="20">
                  <c:v>4.7</c:v>
                </c:pt>
              </c:numCache>
            </c:numRef>
          </c:val>
        </c:ser>
        <c:axId val="40622136"/>
        <c:axId val="30054905"/>
      </c:barChart>
      <c:catAx>
        <c:axId val="40622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54905"/>
        <c:crosses val="autoZero"/>
        <c:auto val="1"/>
        <c:lblOffset val="100"/>
        <c:noMultiLvlLbl val="0"/>
      </c:catAx>
      <c:valAx>
        <c:axId val="30054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06221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3.6</c:v>
                </c:pt>
                <c:pt idx="1">
                  <c:v>-1.8</c:v>
                </c:pt>
                <c:pt idx="2">
                  <c:v>-3.1</c:v>
                </c:pt>
                <c:pt idx="3">
                  <c:v>0</c:v>
                </c:pt>
                <c:pt idx="4">
                  <c:v>-4.5</c:v>
                </c:pt>
                <c:pt idx="5">
                  <c:v>5.2</c:v>
                </c:pt>
                <c:pt idx="6">
                  <c:v>4.1</c:v>
                </c:pt>
                <c:pt idx="7">
                  <c:v>2</c:v>
                </c:pt>
                <c:pt idx="8">
                  <c:v>-6.5</c:v>
                </c:pt>
                <c:pt idx="9">
                  <c:v>-4.4</c:v>
                </c:pt>
                <c:pt idx="10">
                  <c:v>-5</c:v>
                </c:pt>
                <c:pt idx="11">
                  <c:v>2.5</c:v>
                </c:pt>
                <c:pt idx="12">
                  <c:v>4.2</c:v>
                </c:pt>
                <c:pt idx="13">
                  <c:v>1.1</c:v>
                </c:pt>
                <c:pt idx="14">
                  <c:v>-1.3</c:v>
                </c:pt>
                <c:pt idx="15">
                  <c:v>-0.1</c:v>
                </c:pt>
                <c:pt idx="16">
                  <c:v>2.4</c:v>
                </c:pt>
                <c:pt idx="17">
                  <c:v>-4.3</c:v>
                </c:pt>
                <c:pt idx="18">
                  <c:v>-4.2</c:v>
                </c:pt>
                <c:pt idx="19">
                  <c:v>-3.6</c:v>
                </c:pt>
                <c:pt idx="20">
                  <c:v>-3.9</c:v>
                </c:pt>
                <c:pt idx="21">
                  <c:v>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2058690"/>
        <c:axId val="18528211"/>
      </c:lineChart>
      <c:catAx>
        <c:axId val="205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28211"/>
        <c:crosses val="autoZero"/>
        <c:auto val="1"/>
        <c:lblOffset val="100"/>
        <c:noMultiLvlLbl val="0"/>
      </c:catAx>
      <c:valAx>
        <c:axId val="18528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0586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6.6</c:v>
                </c:pt>
                <c:pt idx="1">
                  <c:v>2.7</c:v>
                </c:pt>
                <c:pt idx="2">
                  <c:v>2.5</c:v>
                </c:pt>
                <c:pt idx="3">
                  <c:v>2.4</c:v>
                </c:pt>
                <c:pt idx="4">
                  <c:v>2.5</c:v>
                </c:pt>
                <c:pt idx="5">
                  <c:v>6.4</c:v>
                </c:pt>
                <c:pt idx="6">
                  <c:v>7.2</c:v>
                </c:pt>
                <c:pt idx="7">
                  <c:v>8.1</c:v>
                </c:pt>
                <c:pt idx="8">
                  <c:v>2.4</c:v>
                </c:pt>
                <c:pt idx="9">
                  <c:v>2.9</c:v>
                </c:pt>
                <c:pt idx="10">
                  <c:v>2.1</c:v>
                </c:pt>
                <c:pt idx="11">
                  <c:v>7.7</c:v>
                </c:pt>
                <c:pt idx="13">
                  <c:v>4.9</c:v>
                </c:pt>
                <c:pt idx="14">
                  <c:v>7.1</c:v>
                </c:pt>
                <c:pt idx="15">
                  <c:v>7.7</c:v>
                </c:pt>
                <c:pt idx="16">
                  <c:v>6.2</c:v>
                </c:pt>
                <c:pt idx="17">
                  <c:v>2.7</c:v>
                </c:pt>
                <c:pt idx="18">
                  <c:v>5.1</c:v>
                </c:pt>
                <c:pt idx="19">
                  <c:v>5.1</c:v>
                </c:pt>
                <c:pt idx="20">
                  <c:v>5.8</c:v>
                </c:pt>
                <c:pt idx="21">
                  <c:v>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5.5</c:v>
                </c:pt>
                <c:pt idx="1">
                  <c:v>2.7</c:v>
                </c:pt>
                <c:pt idx="2">
                  <c:v>3.1</c:v>
                </c:pt>
                <c:pt idx="3">
                  <c:v>2.9</c:v>
                </c:pt>
                <c:pt idx="4">
                  <c:v>2.7</c:v>
                </c:pt>
                <c:pt idx="5">
                  <c:v>6.4</c:v>
                </c:pt>
                <c:pt idx="6">
                  <c:v>6.9</c:v>
                </c:pt>
                <c:pt idx="7">
                  <c:v>7.8</c:v>
                </c:pt>
                <c:pt idx="8">
                  <c:v>2.9</c:v>
                </c:pt>
                <c:pt idx="9">
                  <c:v>3.6</c:v>
                </c:pt>
                <c:pt idx="10">
                  <c:v>2.9</c:v>
                </c:pt>
                <c:pt idx="11">
                  <c:v>7.7</c:v>
                </c:pt>
                <c:pt idx="13">
                  <c:v>4.9</c:v>
                </c:pt>
                <c:pt idx="14">
                  <c:v>6.9</c:v>
                </c:pt>
                <c:pt idx="15">
                  <c:v>7.2</c:v>
                </c:pt>
                <c:pt idx="16">
                  <c:v>6.1</c:v>
                </c:pt>
                <c:pt idx="17">
                  <c:v>3.3</c:v>
                </c:pt>
                <c:pt idx="18">
                  <c:v>5.4</c:v>
                </c:pt>
                <c:pt idx="19">
                  <c:v>5.5</c:v>
                </c:pt>
                <c:pt idx="20">
                  <c:v>6</c:v>
                </c:pt>
                <c:pt idx="21">
                  <c:v>7.7</c:v>
                </c:pt>
              </c:numCache>
            </c:numRef>
          </c:val>
          <c:smooth val="0"/>
        </c:ser>
        <c:marker val="1"/>
        <c:axId val="32536172"/>
        <c:axId val="24390093"/>
      </c:lineChart>
      <c:catAx>
        <c:axId val="32536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90093"/>
        <c:crosses val="autoZero"/>
        <c:auto val="1"/>
        <c:lblOffset val="100"/>
        <c:noMultiLvlLbl val="0"/>
      </c:catAx>
      <c:valAx>
        <c:axId val="24390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25361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7</c:v>
                </c:pt>
                <c:pt idx="1">
                  <c:v>7.1</c:v>
                </c:pt>
                <c:pt idx="2">
                  <c:v>7</c:v>
                </c:pt>
                <c:pt idx="3">
                  <c:v>6.9</c:v>
                </c:pt>
                <c:pt idx="4">
                  <c:v>6.9</c:v>
                </c:pt>
                <c:pt idx="5">
                  <c:v>6.9</c:v>
                </c:pt>
                <c:pt idx="6">
                  <c:v>7</c:v>
                </c:pt>
                <c:pt idx="7">
                  <c:v>7.1</c:v>
                </c:pt>
                <c:pt idx="8">
                  <c:v>7.3</c:v>
                </c:pt>
                <c:pt idx="9">
                  <c:v>7.3</c:v>
                </c:pt>
                <c:pt idx="10">
                  <c:v>7.3</c:v>
                </c:pt>
                <c:pt idx="11">
                  <c:v>7.4</c:v>
                </c:pt>
                <c:pt idx="12">
                  <c:v>7.4</c:v>
                </c:pt>
                <c:pt idx="13">
                  <c:v>7.6</c:v>
                </c:pt>
                <c:pt idx="14">
                  <c:v>7.6</c:v>
                </c:pt>
                <c:pt idx="15">
                  <c:v>7.7</c:v>
                </c:pt>
                <c:pt idx="16">
                  <c:v>7.6</c:v>
                </c:pt>
                <c:pt idx="17">
                  <c:v>7.7</c:v>
                </c:pt>
                <c:pt idx="18">
                  <c:v>7.7</c:v>
                </c:pt>
                <c:pt idx="19">
                  <c:v>7.7</c:v>
                </c:pt>
                <c:pt idx="20">
                  <c:v>7.7</c:v>
                </c:pt>
                <c:pt idx="21">
                  <c:v>7.9</c:v>
                </c:pt>
              </c:numCache>
            </c:numRef>
          </c:val>
          <c:smooth val="0"/>
        </c:ser>
        <c:marker val="1"/>
        <c:axId val="18184246"/>
        <c:axId val="29440487"/>
      </c:lineChart>
      <c:catAx>
        <c:axId val="18184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40487"/>
        <c:crosses val="autoZero"/>
        <c:auto val="1"/>
        <c:lblOffset val="100"/>
        <c:noMultiLvlLbl val="0"/>
      </c:catAx>
      <c:valAx>
        <c:axId val="29440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81842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999.2901056011715</c:v>
                </c:pt>
                <c:pt idx="1">
                  <c:v>1002.1305314421302</c:v>
                </c:pt>
                <c:pt idx="2">
                  <c:v>1011.8814222712513</c:v>
                </c:pt>
                <c:pt idx="3">
                  <c:v>1026.3443313063995</c:v>
                </c:pt>
                <c:pt idx="4">
                  <c:v>1038.3227799861756</c:v>
                </c:pt>
                <c:pt idx="5">
                  <c:v>1031.4019405436343</c:v>
                </c:pt>
                <c:pt idx="6">
                  <c:v>1021.6684737193721</c:v>
                </c:pt>
                <c:pt idx="7">
                  <c:v>1019.2250088857414</c:v>
                </c:pt>
                <c:pt idx="8">
                  <c:v>1023.475702774799</c:v>
                </c:pt>
                <c:pt idx="9">
                  <c:v>1031.2303381022691</c:v>
                </c:pt>
                <c:pt idx="10">
                  <c:v>1026.6091142148414</c:v>
                </c:pt>
                <c:pt idx="11">
                  <c:v>1024.5536880594682</c:v>
                </c:pt>
                <c:pt idx="12">
                  <c:v>1024.5293110750192</c:v>
                </c:pt>
                <c:pt idx="13">
                  <c:v>1033.5459369076284</c:v>
                </c:pt>
                <c:pt idx="14">
                  <c:v>1028.6761555311516</c:v>
                </c:pt>
                <c:pt idx="15">
                  <c:v>1024.3310597857844</c:v>
                </c:pt>
                <c:pt idx="16">
                  <c:v>1025.9401393870112</c:v>
                </c:pt>
                <c:pt idx="17">
                  <c:v>1033.955336334337</c:v>
                </c:pt>
                <c:pt idx="18">
                  <c:v>1035.978967064815</c:v>
                </c:pt>
                <c:pt idx="19">
                  <c:v>1029.2209573255516</c:v>
                </c:pt>
                <c:pt idx="20">
                  <c:v>1027.4060043620195</c:v>
                </c:pt>
                <c:pt idx="21">
                  <c:v>1023.8809207026563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3637792"/>
        <c:axId val="35869217"/>
      </c:lineChart>
      <c:catAx>
        <c:axId val="6363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69217"/>
        <c:crosses val="autoZero"/>
        <c:auto val="1"/>
        <c:lblOffset val="100"/>
        <c:noMultiLvlLbl val="0"/>
      </c:catAx>
      <c:valAx>
        <c:axId val="35869217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363779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1.1169816453422623</c:v>
                </c:pt>
                <c:pt idx="1">
                  <c:v>-0.16889335047140236</c:v>
                </c:pt>
                <c:pt idx="2">
                  <c:v>1.5032943146671787</c:v>
                </c:pt>
                <c:pt idx="3">
                  <c:v>1.0086983435775532</c:v>
                </c:pt>
                <c:pt idx="4">
                  <c:v>2.705300645003231</c:v>
                </c:pt>
                <c:pt idx="5">
                  <c:v>2.5764343175305093</c:v>
                </c:pt>
                <c:pt idx="6">
                  <c:v>5.1568061721124305</c:v>
                </c:pt>
                <c:pt idx="7">
                  <c:v>6.867844770850752</c:v>
                </c:pt>
                <c:pt idx="8">
                  <c:v>1.9758023082670033</c:v>
                </c:pt>
                <c:pt idx="9">
                  <c:v>3.2403431260022835</c:v>
                </c:pt>
                <c:pt idx="10">
                  <c:v>2.1719488264548357</c:v>
                </c:pt>
                <c:pt idx="11">
                  <c:v>7.616035727334992</c:v>
                </c:pt>
                <c:pt idx="12">
                  <c:v>5</c:v>
                </c:pt>
                <c:pt idx="13">
                  <c:v>3.677970355329331</c:v>
                </c:pt>
                <c:pt idx="14">
                  <c:v>2.6905544658053393</c:v>
                </c:pt>
                <c:pt idx="15">
                  <c:v>3.9489015452464367</c:v>
                </c:pt>
                <c:pt idx="16">
                  <c:v>4.633530817457395</c:v>
                </c:pt>
                <c:pt idx="17">
                  <c:v>1.1696258335037286</c:v>
                </c:pt>
                <c:pt idx="18">
                  <c:v>2.971987748415874</c:v>
                </c:pt>
                <c:pt idx="19">
                  <c:v>4.4189028760743385</c:v>
                </c:pt>
                <c:pt idx="20">
                  <c:v>2.7850007328202926</c:v>
                </c:pt>
                <c:pt idx="21">
                  <c:v>1.897629249830187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4387498"/>
        <c:axId val="19725435"/>
      </c:lineChart>
      <c:catAx>
        <c:axId val="54387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25435"/>
        <c:crosses val="autoZero"/>
        <c:auto val="1"/>
        <c:lblOffset val="100"/>
        <c:noMultiLvlLbl val="0"/>
      </c:catAx>
      <c:valAx>
        <c:axId val="19725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43874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8f964c4-bf62-408b-9208-769a4561a3ac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</cdr:x>
      <cdr:y>0.02825</cdr:y>
    </cdr:from>
    <cdr:to>
      <cdr:x>0.8965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0612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3859d64-4087-43bb-b4ba-c6e97d44f6f8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f7ed14d-ab3c-4d1a-875e-2b78616c3f82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</cdr:x>
      <cdr:y>0.51175</cdr:y>
    </cdr:from>
    <cdr:to>
      <cdr:x>0.5195</cdr:x>
      <cdr:y>0.551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896100" y="355282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fb3adda-5d22-4089-aece-ff56d1063371}" type="TxLink">
            <a:rPr lang="en-US" cap="none" sz="1000" b="0" i="0" u="none" baseline="0">
              <a:latin typeface="Arial"/>
              <a:ea typeface="Arial"/>
              <a:cs typeface="Arial"/>
            </a:rPr>
            <a:t>2.2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0.88675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4e0706f-642a-4f92-94c1-ce302b855a11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0.024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d5436e5-b7f8-4eee-831e-e552282c598d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0.026</cdr:y>
    </cdr:from>
    <cdr:to>
      <cdr:x>0.91375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ffe3ebf-0300-4817-93af-80328fe2fbc9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0.02825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f7fbf71-d88a-4522-a42a-b6408c6f8341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0.0375</cdr:y>
    </cdr:from>
    <cdr:to>
      <cdr:x>0.92725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15700" y="257175"/>
          <a:ext cx="1219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1c0ae41-5ca3-4da0-94f6-fd946f472a8d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10" activePane="bottomLeft" state="split"/>
      <selection pane="topLeft" activeCell="S4" sqref="S4"/>
      <selection pane="bottomLeft" activeCell="R32" sqref="R32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150</v>
      </c>
      <c r="R4" s="60">
        <v>2015</v>
      </c>
      <c r="S4" s="60"/>
      <c r="T4" s="7"/>
      <c r="U4" s="7"/>
      <c r="V4" s="60"/>
      <c r="W4" s="18"/>
      <c r="X4" s="102"/>
      <c r="Y4" s="99"/>
      <c r="Z4" s="149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50"/>
      <c r="AA5" s="132"/>
      <c r="AB5" s="42" t="s">
        <v>85</v>
      </c>
    </row>
    <row r="6" spans="1:27" ht="13.5" customHeight="1" thickBot="1">
      <c r="A6" s="31" t="s">
        <v>0</v>
      </c>
      <c r="B6" s="144" t="s">
        <v>1</v>
      </c>
      <c r="C6" s="145"/>
      <c r="D6" s="145"/>
      <c r="E6" s="145"/>
      <c r="F6" s="146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7" t="s">
        <v>26</v>
      </c>
      <c r="Z6" s="150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7"/>
      <c r="Z7" s="150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8"/>
      <c r="Z8" s="151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7.1</v>
      </c>
      <c r="C9" s="65">
        <v>4.7</v>
      </c>
      <c r="D9" s="65">
        <v>8.4</v>
      </c>
      <c r="E9" s="65">
        <v>5.8</v>
      </c>
      <c r="F9" s="66">
        <f aca="true" t="shared" si="0" ref="F9:F39">AVERAGE(D9:E9)</f>
        <v>7.1</v>
      </c>
      <c r="G9" s="67">
        <f>100*(AJ9/AH9)</f>
        <v>65.66754440786667</v>
      </c>
      <c r="H9" s="67">
        <f aca="true" t="shared" si="1" ref="H9:H39">AK9</f>
        <v>1.1169816453422623</v>
      </c>
      <c r="I9" s="68">
        <v>3.6</v>
      </c>
      <c r="J9" s="66"/>
      <c r="K9" s="68">
        <v>6.6</v>
      </c>
      <c r="L9" s="65">
        <v>5.5</v>
      </c>
      <c r="M9" s="65"/>
      <c r="N9" s="65">
        <v>5.8</v>
      </c>
      <c r="O9" s="66">
        <v>7</v>
      </c>
      <c r="P9" s="69" t="s">
        <v>105</v>
      </c>
      <c r="Q9" s="70">
        <v>41</v>
      </c>
      <c r="R9" s="67">
        <v>2.2</v>
      </c>
      <c r="S9" s="67"/>
      <c r="T9" s="67">
        <v>3.7</v>
      </c>
      <c r="U9" s="67"/>
      <c r="V9" s="71">
        <v>7</v>
      </c>
      <c r="W9" s="64">
        <v>989</v>
      </c>
      <c r="X9" s="121">
        <f aca="true" t="shared" si="2" ref="X9:X39">W9+AU17</f>
        <v>999.2901056011715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10.082988668281233</v>
      </c>
      <c r="AI9">
        <f aca="true" t="shared" si="5" ref="AI9:AI39">IF(W9&gt;=0,6.107*EXP(17.38*(C9/(239+C9))),6.107*EXP(22.44*(C9/(272.4+C9))))</f>
        <v>8.538851061383744</v>
      </c>
      <c r="AJ9">
        <f aca="true" t="shared" si="6" ref="AJ9:AJ39">IF(C9&gt;=0,AI9-(0.000799*1000*(B9-C9)),AI9-(0.00072*1000*(B9-C9)))</f>
        <v>6.621251061383743</v>
      </c>
      <c r="AK9">
        <f>239*LN(AJ9/6.107)/(17.38-LN(AJ9/6.107))</f>
        <v>1.1169816453422623</v>
      </c>
      <c r="AM9">
        <f>COUNTIF(V9:V39,"&lt;1")</f>
        <v>6</v>
      </c>
      <c r="AN9">
        <f>COUNTIF(E9:E39,"&lt;0")</f>
        <v>5</v>
      </c>
      <c r="AO9">
        <f>COUNTIF(I9:I39,"&lt;0")</f>
        <v>18</v>
      </c>
      <c r="AP9">
        <f>COUNTIF(Q9:Q39,"&gt;=39")</f>
        <v>4</v>
      </c>
    </row>
    <row r="10" spans="1:37" ht="12.75">
      <c r="A10" s="72">
        <v>2</v>
      </c>
      <c r="B10" s="73">
        <v>4.1</v>
      </c>
      <c r="C10" s="74">
        <v>2.5</v>
      </c>
      <c r="D10" s="74">
        <v>7.4</v>
      </c>
      <c r="E10" s="74">
        <v>1</v>
      </c>
      <c r="F10" s="75">
        <f t="shared" si="0"/>
        <v>4.2</v>
      </c>
      <c r="G10" s="67">
        <f aca="true" t="shared" si="7" ref="G10:G39">100*(AJ10/AH10)</f>
        <v>73.68192077843668</v>
      </c>
      <c r="H10" s="76">
        <f t="shared" si="1"/>
        <v>-0.16889335047140236</v>
      </c>
      <c r="I10" s="77">
        <v>-1.8</v>
      </c>
      <c r="J10" s="75"/>
      <c r="K10" s="77">
        <v>2.7</v>
      </c>
      <c r="L10" s="74">
        <v>2.7</v>
      </c>
      <c r="M10" s="74"/>
      <c r="N10" s="74">
        <v>6.3</v>
      </c>
      <c r="O10" s="75">
        <v>7.1</v>
      </c>
      <c r="P10" s="78" t="s">
        <v>106</v>
      </c>
      <c r="Q10" s="79">
        <v>40</v>
      </c>
      <c r="R10" s="76">
        <v>7</v>
      </c>
      <c r="S10" s="76"/>
      <c r="T10" s="76">
        <v>0.4</v>
      </c>
      <c r="U10" s="76"/>
      <c r="V10" s="80">
        <v>3</v>
      </c>
      <c r="W10" s="73">
        <v>991.7</v>
      </c>
      <c r="X10" s="121">
        <f t="shared" si="2"/>
        <v>1002.1305314421302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8.187084292086206</v>
      </c>
      <c r="AI10">
        <f t="shared" si="5"/>
        <v>7.310800962158791</v>
      </c>
      <c r="AJ10">
        <f t="shared" si="6"/>
        <v>6.032400962158792</v>
      </c>
      <c r="AK10">
        <f aca="true" t="shared" si="12" ref="AK10:AK39">239*LN(AJ10/6.107)/(17.38-LN(AJ10/6.107))</f>
        <v>-0.16889335047140236</v>
      </c>
    </row>
    <row r="11" spans="1:37" ht="12.75">
      <c r="A11" s="63">
        <v>3</v>
      </c>
      <c r="B11" s="64">
        <v>2.8</v>
      </c>
      <c r="C11" s="65">
        <v>2.3</v>
      </c>
      <c r="D11" s="65">
        <v>7.9</v>
      </c>
      <c r="E11" s="65">
        <v>0.8</v>
      </c>
      <c r="F11" s="66">
        <f t="shared" si="0"/>
        <v>4.3500000000000005</v>
      </c>
      <c r="G11" s="67">
        <f t="shared" si="7"/>
        <v>91.15384616651151</v>
      </c>
      <c r="H11" s="67">
        <f t="shared" si="1"/>
        <v>1.5032943146671787</v>
      </c>
      <c r="I11" s="68">
        <v>-3.1</v>
      </c>
      <c r="J11" s="66"/>
      <c r="K11" s="68">
        <v>2.5</v>
      </c>
      <c r="L11" s="65">
        <v>3.1</v>
      </c>
      <c r="M11" s="65"/>
      <c r="N11" s="65">
        <v>6</v>
      </c>
      <c r="O11" s="66">
        <v>7</v>
      </c>
      <c r="P11" s="69" t="s">
        <v>106</v>
      </c>
      <c r="Q11" s="70">
        <v>30</v>
      </c>
      <c r="R11" s="67">
        <v>6.3</v>
      </c>
      <c r="S11" s="67"/>
      <c r="T11" s="67">
        <v>0</v>
      </c>
      <c r="U11" s="67"/>
      <c r="V11" s="71">
        <v>4</v>
      </c>
      <c r="W11" s="64">
        <v>1001.3</v>
      </c>
      <c r="X11" s="121">
        <f t="shared" si="2"/>
        <v>1011.8814222712513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7.468490409399528</v>
      </c>
      <c r="AI11">
        <f t="shared" si="5"/>
        <v>7.207316258744711</v>
      </c>
      <c r="AJ11">
        <f t="shared" si="6"/>
        <v>6.807816258744711</v>
      </c>
      <c r="AK11">
        <f t="shared" si="12"/>
        <v>1.5032943146671787</v>
      </c>
    </row>
    <row r="12" spans="1:37" ht="12.75">
      <c r="A12" s="72">
        <v>4</v>
      </c>
      <c r="B12" s="73">
        <v>5.1</v>
      </c>
      <c r="C12" s="74">
        <v>3.5</v>
      </c>
      <c r="D12" s="74">
        <v>9.7</v>
      </c>
      <c r="E12" s="74">
        <v>2.7</v>
      </c>
      <c r="F12" s="75">
        <f t="shared" si="0"/>
        <v>6.199999999999999</v>
      </c>
      <c r="G12" s="67">
        <f t="shared" si="7"/>
        <v>74.82053945398839</v>
      </c>
      <c r="H12" s="76">
        <f t="shared" si="1"/>
        <v>1.0086983435775532</v>
      </c>
      <c r="I12" s="77">
        <v>0</v>
      </c>
      <c r="J12" s="75"/>
      <c r="K12" s="77">
        <v>2.4</v>
      </c>
      <c r="L12" s="74">
        <v>2.9</v>
      </c>
      <c r="M12" s="74"/>
      <c r="N12" s="74">
        <v>5.9</v>
      </c>
      <c r="O12" s="75">
        <v>6.9</v>
      </c>
      <c r="P12" s="78" t="s">
        <v>108</v>
      </c>
      <c r="Q12" s="79">
        <v>33</v>
      </c>
      <c r="R12" s="76">
        <v>6.5</v>
      </c>
      <c r="S12" s="76"/>
      <c r="T12" s="76">
        <v>0</v>
      </c>
      <c r="U12" s="76"/>
      <c r="V12" s="80">
        <v>0</v>
      </c>
      <c r="W12" s="73">
        <v>1015.7</v>
      </c>
      <c r="X12" s="121">
        <f t="shared" si="2"/>
        <v>1026.3443313063995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8.780710489137393</v>
      </c>
      <c r="AI12">
        <f t="shared" si="5"/>
        <v>7.848174955865539</v>
      </c>
      <c r="AJ12">
        <f t="shared" si="6"/>
        <v>6.569774955865539</v>
      </c>
      <c r="AK12">
        <f t="shared" si="12"/>
        <v>1.0086983435775532</v>
      </c>
    </row>
    <row r="13" spans="1:37" ht="12.75">
      <c r="A13" s="63">
        <v>5</v>
      </c>
      <c r="B13" s="64">
        <v>3.7</v>
      </c>
      <c r="C13" s="65">
        <v>3.3</v>
      </c>
      <c r="D13" s="65">
        <v>8.9</v>
      </c>
      <c r="E13" s="65">
        <v>0.4</v>
      </c>
      <c r="F13" s="66">
        <f t="shared" si="0"/>
        <v>4.65</v>
      </c>
      <c r="G13" s="67">
        <f t="shared" si="7"/>
        <v>93.19890665931342</v>
      </c>
      <c r="H13" s="67">
        <f t="shared" si="1"/>
        <v>2.705300645003231</v>
      </c>
      <c r="I13" s="68">
        <v>-4.5</v>
      </c>
      <c r="J13" s="66"/>
      <c r="K13" s="68">
        <v>2.5</v>
      </c>
      <c r="L13" s="65">
        <v>2.7</v>
      </c>
      <c r="M13" s="65"/>
      <c r="N13" s="65">
        <v>5.6</v>
      </c>
      <c r="O13" s="66">
        <v>6.9</v>
      </c>
      <c r="P13" s="69" t="s">
        <v>107</v>
      </c>
      <c r="Q13" s="70">
        <v>21</v>
      </c>
      <c r="R13" s="67">
        <v>0.1</v>
      </c>
      <c r="S13" s="67"/>
      <c r="T13" s="67">
        <v>0</v>
      </c>
      <c r="U13" s="67"/>
      <c r="V13" s="71">
        <v>7</v>
      </c>
      <c r="W13" s="64">
        <v>1027.5</v>
      </c>
      <c r="X13" s="121">
        <f t="shared" si="2"/>
        <v>1038.3227799861756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7.959741395023205</v>
      </c>
      <c r="AI13">
        <f t="shared" si="5"/>
        <v>7.73799195307041</v>
      </c>
      <c r="AJ13">
        <f t="shared" si="6"/>
        <v>7.41839195307041</v>
      </c>
      <c r="AK13">
        <f t="shared" si="12"/>
        <v>2.705300645003231</v>
      </c>
    </row>
    <row r="14" spans="1:37" ht="12.75">
      <c r="A14" s="72">
        <v>6</v>
      </c>
      <c r="B14" s="73">
        <v>7.6</v>
      </c>
      <c r="C14" s="74">
        <v>5.5</v>
      </c>
      <c r="D14" s="74">
        <v>12.7</v>
      </c>
      <c r="E14" s="74">
        <v>5.2</v>
      </c>
      <c r="F14" s="75">
        <f t="shared" si="0"/>
        <v>8.95</v>
      </c>
      <c r="G14" s="67">
        <f t="shared" si="7"/>
        <v>70.44926354459979</v>
      </c>
      <c r="H14" s="76">
        <f t="shared" si="1"/>
        <v>2.5764343175305093</v>
      </c>
      <c r="I14" s="77">
        <v>5.2</v>
      </c>
      <c r="J14" s="75"/>
      <c r="K14" s="77">
        <v>6.4</v>
      </c>
      <c r="L14" s="74">
        <v>6.4</v>
      </c>
      <c r="M14" s="74"/>
      <c r="N14" s="74">
        <v>6.1</v>
      </c>
      <c r="O14" s="75">
        <v>6.9</v>
      </c>
      <c r="P14" s="78" t="s">
        <v>106</v>
      </c>
      <c r="Q14" s="79">
        <v>27</v>
      </c>
      <c r="R14" s="76">
        <v>6.4</v>
      </c>
      <c r="S14" s="76"/>
      <c r="T14" s="76">
        <v>0</v>
      </c>
      <c r="U14" s="76"/>
      <c r="V14" s="80">
        <v>6</v>
      </c>
      <c r="W14" s="73">
        <v>1020.8</v>
      </c>
      <c r="X14" s="121">
        <f t="shared" si="2"/>
        <v>1031.4019405436343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10.434027213964692</v>
      </c>
      <c r="AI14">
        <f t="shared" si="5"/>
        <v>9.028595330281249</v>
      </c>
      <c r="AJ14">
        <f t="shared" si="6"/>
        <v>7.350695330281249</v>
      </c>
      <c r="AK14">
        <f t="shared" si="12"/>
        <v>2.5764343175305093</v>
      </c>
    </row>
    <row r="15" spans="1:37" ht="12.75">
      <c r="A15" s="63">
        <v>7</v>
      </c>
      <c r="B15" s="64">
        <v>8.5</v>
      </c>
      <c r="C15" s="65">
        <v>7</v>
      </c>
      <c r="D15" s="65">
        <v>15.9</v>
      </c>
      <c r="E15" s="65">
        <v>6.7</v>
      </c>
      <c r="F15" s="66">
        <f t="shared" si="0"/>
        <v>11.3</v>
      </c>
      <c r="G15" s="67">
        <f t="shared" si="7"/>
        <v>79.46861475295741</v>
      </c>
      <c r="H15" s="67">
        <f t="shared" si="1"/>
        <v>5.1568061721124305</v>
      </c>
      <c r="I15" s="68">
        <v>4.1</v>
      </c>
      <c r="J15" s="66"/>
      <c r="K15" s="68">
        <v>7.2</v>
      </c>
      <c r="L15" s="65">
        <v>6.9</v>
      </c>
      <c r="M15" s="65"/>
      <c r="N15" s="65">
        <v>6.6</v>
      </c>
      <c r="O15" s="66">
        <v>7</v>
      </c>
      <c r="P15" s="69" t="s">
        <v>106</v>
      </c>
      <c r="Q15" s="70">
        <v>26</v>
      </c>
      <c r="R15" s="67">
        <v>7</v>
      </c>
      <c r="S15" s="67"/>
      <c r="T15" s="67">
        <v>0</v>
      </c>
      <c r="U15" s="67"/>
      <c r="V15" s="71">
        <v>7</v>
      </c>
      <c r="W15" s="64">
        <v>1011.2</v>
      </c>
      <c r="X15" s="121">
        <f t="shared" si="2"/>
        <v>1021.6684737193721</v>
      </c>
      <c r="Y15" s="127">
        <v>0</v>
      </c>
      <c r="Z15" s="134">
        <v>0</v>
      </c>
      <c r="AA15" s="127">
        <v>0</v>
      </c>
      <c r="AB15">
        <f t="shared" si="8"/>
        <v>7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11.093113863278093</v>
      </c>
      <c r="AI15">
        <f t="shared" si="5"/>
        <v>10.014043920115377</v>
      </c>
      <c r="AJ15">
        <f t="shared" si="6"/>
        <v>8.815543920115378</v>
      </c>
      <c r="AK15">
        <f t="shared" si="12"/>
        <v>5.1568061721124305</v>
      </c>
    </row>
    <row r="16" spans="1:37" ht="12.75">
      <c r="A16" s="72">
        <v>8</v>
      </c>
      <c r="B16" s="73">
        <v>9</v>
      </c>
      <c r="C16" s="74">
        <v>8</v>
      </c>
      <c r="D16" s="74">
        <v>10.1</v>
      </c>
      <c r="E16" s="74">
        <v>5.5</v>
      </c>
      <c r="F16" s="75">
        <f t="shared" si="0"/>
        <v>7.8</v>
      </c>
      <c r="G16" s="67">
        <f t="shared" si="7"/>
        <v>86.48069505794702</v>
      </c>
      <c r="H16" s="76">
        <f t="shared" si="1"/>
        <v>6.867844770850752</v>
      </c>
      <c r="I16" s="77">
        <v>2</v>
      </c>
      <c r="J16" s="75"/>
      <c r="K16" s="77">
        <v>8.1</v>
      </c>
      <c r="L16" s="74">
        <v>7.8</v>
      </c>
      <c r="M16" s="74"/>
      <c r="N16" s="74">
        <v>7</v>
      </c>
      <c r="O16" s="75">
        <v>7.1</v>
      </c>
      <c r="P16" s="78" t="s">
        <v>106</v>
      </c>
      <c r="Q16" s="79">
        <v>21</v>
      </c>
      <c r="R16" s="76">
        <v>1.5</v>
      </c>
      <c r="S16" s="76"/>
      <c r="T16" s="76">
        <v>1.5</v>
      </c>
      <c r="U16" s="76"/>
      <c r="V16" s="80">
        <v>8</v>
      </c>
      <c r="W16" s="73">
        <v>1008.8</v>
      </c>
      <c r="X16" s="121">
        <f t="shared" si="2"/>
        <v>1019.2250088857414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11.474893337456098</v>
      </c>
      <c r="AI16">
        <f t="shared" si="5"/>
        <v>10.722567515390086</v>
      </c>
      <c r="AJ16">
        <f t="shared" si="6"/>
        <v>9.923567515390086</v>
      </c>
      <c r="AK16">
        <f t="shared" si="12"/>
        <v>6.867844770850752</v>
      </c>
    </row>
    <row r="17" spans="1:47" ht="12.75">
      <c r="A17" s="63">
        <v>9</v>
      </c>
      <c r="B17" s="64">
        <v>3.5</v>
      </c>
      <c r="C17" s="65">
        <v>2.9</v>
      </c>
      <c r="D17" s="65">
        <v>10.6</v>
      </c>
      <c r="E17" s="65">
        <v>-3</v>
      </c>
      <c r="F17" s="66">
        <f t="shared" si="0"/>
        <v>3.8</v>
      </c>
      <c r="G17" s="67">
        <f t="shared" si="7"/>
        <v>89.73191053095051</v>
      </c>
      <c r="H17" s="67">
        <f t="shared" si="1"/>
        <v>1.9758023082670033</v>
      </c>
      <c r="I17" s="68">
        <v>-6.5</v>
      </c>
      <c r="J17" s="66"/>
      <c r="K17" s="68">
        <v>2.4</v>
      </c>
      <c r="L17" s="65">
        <v>2.9</v>
      </c>
      <c r="M17" s="65"/>
      <c r="N17" s="65">
        <v>7</v>
      </c>
      <c r="O17" s="66">
        <v>7.3</v>
      </c>
      <c r="P17" s="69" t="s">
        <v>114</v>
      </c>
      <c r="Q17" s="70">
        <v>30</v>
      </c>
      <c r="R17" s="67">
        <v>1</v>
      </c>
      <c r="S17" s="67"/>
      <c r="T17" s="67">
        <v>0.2</v>
      </c>
      <c r="U17" s="67"/>
      <c r="V17" s="71">
        <v>7</v>
      </c>
      <c r="W17" s="64">
        <v>1012.8</v>
      </c>
      <c r="X17" s="121">
        <f t="shared" si="2"/>
        <v>1023.475702774799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9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7.848174955865539</v>
      </c>
      <c r="AI17">
        <f t="shared" si="5"/>
        <v>7.52171732970973</v>
      </c>
      <c r="AJ17">
        <f t="shared" si="6"/>
        <v>7.04231732970973</v>
      </c>
      <c r="AK17">
        <f t="shared" si="12"/>
        <v>1.9758023082670033</v>
      </c>
      <c r="AU17">
        <f aca="true" t="shared" si="13" ref="AU17:AU47">W9*(10^(85/(18429.1+(67.53*B9)+(0.003*31)))-1)</f>
        <v>10.290105601171481</v>
      </c>
    </row>
    <row r="18" spans="1:47" ht="12.75">
      <c r="A18" s="72">
        <v>10</v>
      </c>
      <c r="B18" s="73">
        <v>6.8</v>
      </c>
      <c r="C18" s="74">
        <v>5.3</v>
      </c>
      <c r="D18" s="74">
        <v>11.7</v>
      </c>
      <c r="E18" s="74">
        <v>-0.4</v>
      </c>
      <c r="F18" s="75">
        <f t="shared" si="0"/>
        <v>5.6499999999999995</v>
      </c>
      <c r="G18" s="67">
        <f t="shared" si="7"/>
        <v>78.01032386557006</v>
      </c>
      <c r="H18" s="76">
        <f t="shared" si="1"/>
        <v>3.2403431260022835</v>
      </c>
      <c r="I18" s="77">
        <v>-4.4</v>
      </c>
      <c r="J18" s="75"/>
      <c r="K18" s="77">
        <v>2.9</v>
      </c>
      <c r="L18" s="74">
        <v>3.6</v>
      </c>
      <c r="M18" s="74"/>
      <c r="N18" s="74">
        <v>6.9</v>
      </c>
      <c r="O18" s="75">
        <v>7.3</v>
      </c>
      <c r="P18" s="78" t="s">
        <v>107</v>
      </c>
      <c r="Q18" s="79">
        <v>21</v>
      </c>
      <c r="R18" s="76">
        <v>6.8</v>
      </c>
      <c r="S18" s="76"/>
      <c r="T18" s="76">
        <v>0</v>
      </c>
      <c r="U18" s="76"/>
      <c r="V18" s="80">
        <v>0</v>
      </c>
      <c r="W18" s="73">
        <v>1020.6</v>
      </c>
      <c r="X18" s="121">
        <f t="shared" si="2"/>
        <v>1031.2303381022691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9.877400046010854</v>
      </c>
      <c r="AI18">
        <f t="shared" si="5"/>
        <v>8.903891765391034</v>
      </c>
      <c r="AJ18">
        <f t="shared" si="6"/>
        <v>7.705391765391034</v>
      </c>
      <c r="AK18">
        <f t="shared" si="12"/>
        <v>3.2403431260022835</v>
      </c>
      <c r="AU18">
        <f t="shared" si="13"/>
        <v>10.430531442130167</v>
      </c>
    </row>
    <row r="19" spans="1:47" ht="12.75">
      <c r="A19" s="63">
        <v>11</v>
      </c>
      <c r="B19" s="64">
        <v>6.1</v>
      </c>
      <c r="C19" s="65">
        <v>4.5</v>
      </c>
      <c r="D19" s="65">
        <v>11.7</v>
      </c>
      <c r="E19" s="65">
        <v>-1.3</v>
      </c>
      <c r="F19" s="66">
        <f t="shared" si="0"/>
        <v>5.199999999999999</v>
      </c>
      <c r="G19" s="67">
        <f t="shared" si="7"/>
        <v>75.87909284042578</v>
      </c>
      <c r="H19" s="67">
        <f t="shared" si="1"/>
        <v>2.1719488264548357</v>
      </c>
      <c r="I19" s="68">
        <v>-5</v>
      </c>
      <c r="J19" s="66"/>
      <c r="K19" s="68">
        <v>2.1</v>
      </c>
      <c r="L19" s="65">
        <v>2.9</v>
      </c>
      <c r="M19" s="65"/>
      <c r="N19" s="65">
        <v>6.9</v>
      </c>
      <c r="O19" s="66">
        <v>7.3</v>
      </c>
      <c r="P19" s="69" t="s">
        <v>115</v>
      </c>
      <c r="Q19" s="70">
        <v>26</v>
      </c>
      <c r="R19" s="67">
        <v>4.1</v>
      </c>
      <c r="S19" s="67"/>
      <c r="T19" s="67">
        <v>0.2</v>
      </c>
      <c r="U19" s="67"/>
      <c r="V19" s="71">
        <v>0</v>
      </c>
      <c r="W19" s="64">
        <v>1016</v>
      </c>
      <c r="X19" s="121">
        <f t="shared" si="2"/>
        <v>1026.6091142148414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9.41200153393066</v>
      </c>
      <c r="AI19">
        <f t="shared" si="5"/>
        <v>8.420141382073544</v>
      </c>
      <c r="AJ19">
        <f t="shared" si="6"/>
        <v>7.141741382073544</v>
      </c>
      <c r="AK19">
        <f t="shared" si="12"/>
        <v>2.1719488264548357</v>
      </c>
      <c r="AU19">
        <f t="shared" si="13"/>
        <v>10.581422271251276</v>
      </c>
    </row>
    <row r="20" spans="1:47" ht="12.75">
      <c r="A20" s="72">
        <v>12</v>
      </c>
      <c r="B20" s="73">
        <v>9.7</v>
      </c>
      <c r="C20" s="74">
        <v>8.7</v>
      </c>
      <c r="D20" s="74">
        <v>13.1</v>
      </c>
      <c r="E20" s="74">
        <v>6.2</v>
      </c>
      <c r="F20" s="75">
        <f t="shared" si="0"/>
        <v>9.65</v>
      </c>
      <c r="G20" s="67">
        <f t="shared" si="7"/>
        <v>86.83703473154155</v>
      </c>
      <c r="H20" s="76">
        <f t="shared" si="1"/>
        <v>7.616035727334992</v>
      </c>
      <c r="I20" s="77">
        <v>2.5</v>
      </c>
      <c r="J20" s="75"/>
      <c r="K20" s="77">
        <v>7.7</v>
      </c>
      <c r="L20" s="74">
        <v>7.7</v>
      </c>
      <c r="M20" s="74"/>
      <c r="N20" s="74">
        <v>6.9</v>
      </c>
      <c r="O20" s="75">
        <v>7.4</v>
      </c>
      <c r="P20" s="78" t="s">
        <v>116</v>
      </c>
      <c r="Q20" s="79">
        <v>22</v>
      </c>
      <c r="R20" s="76">
        <v>4.1</v>
      </c>
      <c r="S20" s="76"/>
      <c r="T20" s="76">
        <v>19.6</v>
      </c>
      <c r="U20" s="76"/>
      <c r="V20" s="80">
        <v>8</v>
      </c>
      <c r="W20" s="73">
        <v>1014.1</v>
      </c>
      <c r="X20" s="121">
        <f t="shared" si="2"/>
        <v>1024.5536880594682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12</v>
      </c>
      <c r="AF20">
        <f t="shared" si="4"/>
        <v>0</v>
      </c>
      <c r="AH20">
        <f t="shared" si="11"/>
        <v>12.028809601738768</v>
      </c>
      <c r="AI20">
        <f t="shared" si="5"/>
        <v>11.244461571652899</v>
      </c>
      <c r="AJ20">
        <f t="shared" si="6"/>
        <v>10.4454615716529</v>
      </c>
      <c r="AK20">
        <f t="shared" si="12"/>
        <v>7.616035727334992</v>
      </c>
      <c r="AU20">
        <f t="shared" si="13"/>
        <v>10.644331306399414</v>
      </c>
    </row>
    <row r="21" spans="1:47" ht="12.75">
      <c r="A21" s="63">
        <v>13</v>
      </c>
      <c r="B21" s="64">
        <v>5</v>
      </c>
      <c r="C21" s="65">
        <v>5</v>
      </c>
      <c r="D21" s="65">
        <v>9.4</v>
      </c>
      <c r="E21" s="65">
        <v>4.2</v>
      </c>
      <c r="F21" s="66">
        <f t="shared" si="0"/>
        <v>6.800000000000001</v>
      </c>
      <c r="G21" s="67">
        <f t="shared" si="7"/>
        <v>100</v>
      </c>
      <c r="H21" s="67">
        <f t="shared" si="1"/>
        <v>5</v>
      </c>
      <c r="I21" s="68">
        <v>4.2</v>
      </c>
      <c r="J21" s="66"/>
      <c r="K21" s="68">
        <v>6</v>
      </c>
      <c r="L21" s="65">
        <v>6</v>
      </c>
      <c r="M21" s="65"/>
      <c r="N21" s="65">
        <v>6.9</v>
      </c>
      <c r="O21" s="66">
        <v>7.4</v>
      </c>
      <c r="P21" s="69" t="s">
        <v>116</v>
      </c>
      <c r="Q21" s="70">
        <v>27</v>
      </c>
      <c r="R21" s="67">
        <v>0</v>
      </c>
      <c r="S21" s="67"/>
      <c r="T21" s="67">
        <v>0.4</v>
      </c>
      <c r="U21" s="67"/>
      <c r="V21" s="71">
        <v>8</v>
      </c>
      <c r="W21" s="64">
        <v>1013.9</v>
      </c>
      <c r="X21" s="121">
        <f t="shared" si="2"/>
        <v>1024.5293110750192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8.719685713352307</v>
      </c>
      <c r="AI21">
        <f t="shared" si="5"/>
        <v>8.719685713352307</v>
      </c>
      <c r="AJ21">
        <f t="shared" si="6"/>
        <v>8.719685713352307</v>
      </c>
      <c r="AK21">
        <f t="shared" si="12"/>
        <v>5</v>
      </c>
      <c r="AU21">
        <f t="shared" si="13"/>
        <v>10.822779986175552</v>
      </c>
    </row>
    <row r="22" spans="1:47" ht="12.75">
      <c r="A22" s="72">
        <v>14</v>
      </c>
      <c r="B22" s="73">
        <v>4.4</v>
      </c>
      <c r="C22" s="74">
        <v>4.1</v>
      </c>
      <c r="D22" s="74">
        <v>7.1</v>
      </c>
      <c r="E22" s="74">
        <v>2.7</v>
      </c>
      <c r="F22" s="75">
        <f t="shared" si="0"/>
        <v>4.9</v>
      </c>
      <c r="G22" s="67">
        <f t="shared" si="7"/>
        <v>95.04923025971274</v>
      </c>
      <c r="H22" s="76">
        <f t="shared" si="1"/>
        <v>3.677970355329331</v>
      </c>
      <c r="I22" s="77">
        <v>1.1</v>
      </c>
      <c r="J22" s="75"/>
      <c r="K22" s="77">
        <v>4.9</v>
      </c>
      <c r="L22" s="74">
        <v>4.9</v>
      </c>
      <c r="M22" s="74"/>
      <c r="N22" s="74">
        <v>7.3</v>
      </c>
      <c r="O22" s="75">
        <v>7.6</v>
      </c>
      <c r="P22" s="78" t="s">
        <v>117</v>
      </c>
      <c r="Q22" s="79">
        <v>33</v>
      </c>
      <c r="R22" s="76">
        <v>0.5</v>
      </c>
      <c r="S22" s="76"/>
      <c r="T22" s="76" t="s">
        <v>118</v>
      </c>
      <c r="U22" s="76"/>
      <c r="V22" s="80">
        <v>8</v>
      </c>
      <c r="W22" s="73">
        <v>1022.8</v>
      </c>
      <c r="X22" s="121">
        <f t="shared" si="2"/>
        <v>1033.5459369076284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8.36133472135519</v>
      </c>
      <c r="AI22">
        <f t="shared" si="5"/>
        <v>8.187084292086206</v>
      </c>
      <c r="AJ22">
        <f t="shared" si="6"/>
        <v>7.9473842920862054</v>
      </c>
      <c r="AK22">
        <f t="shared" si="12"/>
        <v>3.677970355329331</v>
      </c>
      <c r="AU22">
        <f t="shared" si="13"/>
        <v>10.6019405436343</v>
      </c>
    </row>
    <row r="23" spans="1:47" ht="12.75">
      <c r="A23" s="63">
        <v>15</v>
      </c>
      <c r="B23" s="64">
        <v>4.9</v>
      </c>
      <c r="C23" s="65">
        <v>4</v>
      </c>
      <c r="D23" s="65">
        <v>7</v>
      </c>
      <c r="E23" s="65">
        <v>2.6</v>
      </c>
      <c r="F23" s="66">
        <f t="shared" si="0"/>
        <v>4.8</v>
      </c>
      <c r="G23" s="67">
        <f t="shared" si="7"/>
        <v>85.58248303121184</v>
      </c>
      <c r="H23" s="67">
        <f t="shared" si="1"/>
        <v>2.6905544658053393</v>
      </c>
      <c r="I23" s="68">
        <v>-1.3</v>
      </c>
      <c r="J23" s="66"/>
      <c r="K23" s="68">
        <v>7.1</v>
      </c>
      <c r="L23" s="65">
        <v>6.9</v>
      </c>
      <c r="M23" s="65"/>
      <c r="N23" s="65">
        <v>7</v>
      </c>
      <c r="O23" s="66">
        <v>7.6</v>
      </c>
      <c r="P23" s="69" t="s">
        <v>119</v>
      </c>
      <c r="Q23" s="70">
        <v>23</v>
      </c>
      <c r="R23" s="67">
        <v>0.5</v>
      </c>
      <c r="S23" s="67"/>
      <c r="T23" s="67">
        <v>0.6</v>
      </c>
      <c r="U23" s="67"/>
      <c r="V23" s="71">
        <v>8</v>
      </c>
      <c r="W23" s="64">
        <v>1018</v>
      </c>
      <c r="X23" s="121">
        <f t="shared" si="2"/>
        <v>1028.6761555311516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8.659035531865939</v>
      </c>
      <c r="AI23">
        <f t="shared" si="5"/>
        <v>8.129717614725772</v>
      </c>
      <c r="AJ23">
        <f t="shared" si="6"/>
        <v>7.410617614725772</v>
      </c>
      <c r="AK23">
        <f t="shared" si="12"/>
        <v>2.6905544658053393</v>
      </c>
      <c r="AU23">
        <f t="shared" si="13"/>
        <v>10.468473719372062</v>
      </c>
    </row>
    <row r="24" spans="1:47" ht="12.75">
      <c r="A24" s="72">
        <v>16</v>
      </c>
      <c r="B24" s="73">
        <v>4.9</v>
      </c>
      <c r="C24" s="74">
        <v>4.5</v>
      </c>
      <c r="D24" s="74">
        <v>9</v>
      </c>
      <c r="E24" s="74">
        <v>3.6</v>
      </c>
      <c r="F24" s="75">
        <f t="shared" si="0"/>
        <v>6.3</v>
      </c>
      <c r="G24" s="67">
        <f t="shared" si="7"/>
        <v>93.55015754656402</v>
      </c>
      <c r="H24" s="76">
        <f t="shared" si="1"/>
        <v>3.9489015452464367</v>
      </c>
      <c r="I24" s="77">
        <v>-0.1</v>
      </c>
      <c r="J24" s="75"/>
      <c r="K24" s="77">
        <v>7.7</v>
      </c>
      <c r="L24" s="74">
        <v>7.2</v>
      </c>
      <c r="M24" s="74"/>
      <c r="N24" s="74">
        <v>6.9</v>
      </c>
      <c r="O24" s="75">
        <v>7.7</v>
      </c>
      <c r="P24" s="78" t="s">
        <v>105</v>
      </c>
      <c r="Q24" s="79">
        <v>16</v>
      </c>
      <c r="R24" s="76">
        <v>2.9</v>
      </c>
      <c r="S24" s="76"/>
      <c r="T24" s="76">
        <v>2.3</v>
      </c>
      <c r="U24" s="76"/>
      <c r="V24" s="80">
        <v>7</v>
      </c>
      <c r="W24" s="73">
        <v>1013.7</v>
      </c>
      <c r="X24" s="121">
        <f t="shared" si="2"/>
        <v>1024.3310597857844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8.659035531865939</v>
      </c>
      <c r="AI24">
        <f t="shared" si="5"/>
        <v>8.420141382073544</v>
      </c>
      <c r="AJ24">
        <f t="shared" si="6"/>
        <v>8.100541382073544</v>
      </c>
      <c r="AK24">
        <f t="shared" si="12"/>
        <v>3.9489015452464367</v>
      </c>
      <c r="AU24">
        <f t="shared" si="13"/>
        <v>10.425008885741525</v>
      </c>
    </row>
    <row r="25" spans="1:47" ht="12.75">
      <c r="A25" s="63">
        <v>17</v>
      </c>
      <c r="B25" s="64">
        <v>5.1</v>
      </c>
      <c r="C25" s="65">
        <v>4.9</v>
      </c>
      <c r="D25" s="65">
        <v>10.1</v>
      </c>
      <c r="E25" s="65">
        <v>3.3</v>
      </c>
      <c r="F25" s="66">
        <f t="shared" si="0"/>
        <v>6.699999999999999</v>
      </c>
      <c r="G25" s="67">
        <f t="shared" si="7"/>
        <v>96.79439428483988</v>
      </c>
      <c r="H25" s="67">
        <f t="shared" si="1"/>
        <v>4.633530817457395</v>
      </c>
      <c r="I25" s="68">
        <v>2.4</v>
      </c>
      <c r="J25" s="66"/>
      <c r="K25" s="68">
        <v>6.2</v>
      </c>
      <c r="L25" s="65">
        <v>6.1</v>
      </c>
      <c r="M25" s="65"/>
      <c r="N25" s="65">
        <v>7.1</v>
      </c>
      <c r="O25" s="66">
        <v>7.6</v>
      </c>
      <c r="P25" s="69" t="s">
        <v>119</v>
      </c>
      <c r="Q25" s="70">
        <v>8</v>
      </c>
      <c r="R25" s="67">
        <v>2</v>
      </c>
      <c r="S25" s="67"/>
      <c r="T25" s="67">
        <v>0</v>
      </c>
      <c r="U25" s="67"/>
      <c r="V25" s="71">
        <v>8</v>
      </c>
      <c r="W25" s="64">
        <v>1015.3</v>
      </c>
      <c r="X25" s="121">
        <f t="shared" si="2"/>
        <v>1025.9401393870112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8.780710489137393</v>
      </c>
      <c r="AI25">
        <f t="shared" si="5"/>
        <v>8.659035531865939</v>
      </c>
      <c r="AJ25">
        <f t="shared" si="6"/>
        <v>8.49923553186594</v>
      </c>
      <c r="AK25">
        <f t="shared" si="12"/>
        <v>4.633530817457395</v>
      </c>
      <c r="AU25">
        <f t="shared" si="13"/>
        <v>10.67570277479897</v>
      </c>
    </row>
    <row r="26" spans="1:47" ht="12.75">
      <c r="A26" s="72">
        <v>18</v>
      </c>
      <c r="B26" s="73">
        <v>1.7</v>
      </c>
      <c r="C26" s="74">
        <v>1.5</v>
      </c>
      <c r="D26" s="74">
        <v>10.7</v>
      </c>
      <c r="E26" s="74">
        <v>-2.8</v>
      </c>
      <c r="F26" s="75">
        <f t="shared" si="0"/>
        <v>3.9499999999999997</v>
      </c>
      <c r="G26" s="67">
        <f t="shared" si="7"/>
        <v>96.26073088980786</v>
      </c>
      <c r="H26" s="76">
        <f t="shared" si="1"/>
        <v>1.1696258335037286</v>
      </c>
      <c r="I26" s="77">
        <v>-4.3</v>
      </c>
      <c r="J26" s="75"/>
      <c r="K26" s="77">
        <v>2.7</v>
      </c>
      <c r="L26" s="74">
        <v>3.3</v>
      </c>
      <c r="M26" s="74"/>
      <c r="N26" s="74">
        <v>7.1</v>
      </c>
      <c r="O26" s="75">
        <v>7.7</v>
      </c>
      <c r="P26" s="78" t="s">
        <v>141</v>
      </c>
      <c r="Q26" s="79">
        <v>19</v>
      </c>
      <c r="R26" s="76">
        <v>5.1</v>
      </c>
      <c r="S26" s="76"/>
      <c r="T26" s="76">
        <v>0</v>
      </c>
      <c r="U26" s="76"/>
      <c r="V26" s="80">
        <v>0</v>
      </c>
      <c r="W26" s="73">
        <v>1023.1</v>
      </c>
      <c r="X26" s="121">
        <f t="shared" si="2"/>
        <v>1033.955336334337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6.90458694814902</v>
      </c>
      <c r="AI26">
        <f t="shared" si="5"/>
        <v>6.8062058612105245</v>
      </c>
      <c r="AJ26">
        <f t="shared" si="6"/>
        <v>6.646405861210525</v>
      </c>
      <c r="AK26">
        <f t="shared" si="12"/>
        <v>1.1696258335037286</v>
      </c>
      <c r="AU26">
        <f t="shared" si="13"/>
        <v>10.630338102269118</v>
      </c>
    </row>
    <row r="27" spans="1:47" ht="12.75">
      <c r="A27" s="63">
        <v>19</v>
      </c>
      <c r="B27" s="64">
        <v>4.2</v>
      </c>
      <c r="C27" s="65">
        <v>3.7</v>
      </c>
      <c r="D27" s="65">
        <v>8.3</v>
      </c>
      <c r="E27" s="65">
        <v>0</v>
      </c>
      <c r="F27" s="66">
        <f t="shared" si="0"/>
        <v>4.15</v>
      </c>
      <c r="G27" s="67">
        <f t="shared" si="7"/>
        <v>91.69699654490925</v>
      </c>
      <c r="H27" s="67">
        <f t="shared" si="1"/>
        <v>2.971987748415874</v>
      </c>
      <c r="I27" s="68">
        <v>-4.2</v>
      </c>
      <c r="J27" s="66"/>
      <c r="K27" s="68">
        <v>5.1</v>
      </c>
      <c r="L27" s="65">
        <v>5.4</v>
      </c>
      <c r="M27" s="65"/>
      <c r="N27" s="65">
        <v>7.1</v>
      </c>
      <c r="O27" s="66">
        <v>7.7</v>
      </c>
      <c r="P27" s="69" t="s">
        <v>142</v>
      </c>
      <c r="Q27" s="70">
        <v>15</v>
      </c>
      <c r="R27" s="67">
        <v>4.3</v>
      </c>
      <c r="S27" s="67"/>
      <c r="T27" s="67">
        <v>0</v>
      </c>
      <c r="U27" s="67"/>
      <c r="V27" s="71">
        <v>8</v>
      </c>
      <c r="W27" s="64">
        <v>1025.2</v>
      </c>
      <c r="X27" s="121">
        <f t="shared" si="2"/>
        <v>1035.978967064815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8.244808096108713</v>
      </c>
      <c r="AI27">
        <f t="shared" si="5"/>
        <v>7.959741395023205</v>
      </c>
      <c r="AJ27">
        <f t="shared" si="6"/>
        <v>7.560241395023206</v>
      </c>
      <c r="AK27">
        <f t="shared" si="12"/>
        <v>2.971987748415874</v>
      </c>
      <c r="AU27">
        <f t="shared" si="13"/>
        <v>10.609114214841457</v>
      </c>
    </row>
    <row r="28" spans="1:47" ht="12.75">
      <c r="A28" s="72">
        <v>20</v>
      </c>
      <c r="B28" s="73">
        <v>6.5</v>
      </c>
      <c r="C28" s="74">
        <v>5.6</v>
      </c>
      <c r="D28" s="74">
        <v>13.4</v>
      </c>
      <c r="E28" s="74">
        <v>0.1</v>
      </c>
      <c r="F28" s="75">
        <f t="shared" si="0"/>
        <v>6.75</v>
      </c>
      <c r="G28" s="67">
        <f t="shared" si="7"/>
        <v>86.53205538205279</v>
      </c>
      <c r="H28" s="76">
        <f t="shared" si="1"/>
        <v>4.4189028760743385</v>
      </c>
      <c r="I28" s="77">
        <v>-3.6</v>
      </c>
      <c r="J28" s="75"/>
      <c r="K28" s="77">
        <v>5.1</v>
      </c>
      <c r="L28" s="74">
        <v>5.5</v>
      </c>
      <c r="M28" s="74"/>
      <c r="N28" s="74">
        <v>7.1</v>
      </c>
      <c r="O28" s="75">
        <v>7.7</v>
      </c>
      <c r="P28" s="78" t="s">
        <v>107</v>
      </c>
      <c r="Q28" s="79">
        <v>16</v>
      </c>
      <c r="R28" s="76">
        <v>6.4</v>
      </c>
      <c r="S28" s="76"/>
      <c r="T28" s="76">
        <v>0</v>
      </c>
      <c r="U28" s="76"/>
      <c r="V28" s="80">
        <v>0</v>
      </c>
      <c r="W28" s="73">
        <v>1018.6</v>
      </c>
      <c r="X28" s="121">
        <f t="shared" si="2"/>
        <v>1029.2209573255516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9.67551615678414</v>
      </c>
      <c r="AI28">
        <f t="shared" si="5"/>
        <v>9.091522999287918</v>
      </c>
      <c r="AJ28">
        <f t="shared" si="6"/>
        <v>8.372422999287917</v>
      </c>
      <c r="AK28">
        <f t="shared" si="12"/>
        <v>4.4189028760743385</v>
      </c>
      <c r="AU28">
        <f t="shared" si="13"/>
        <v>10.45368805946816</v>
      </c>
    </row>
    <row r="29" spans="1:47" ht="12.75">
      <c r="A29" s="63">
        <v>21</v>
      </c>
      <c r="B29" s="64">
        <v>6.4</v>
      </c>
      <c r="C29" s="65">
        <v>4.9</v>
      </c>
      <c r="D29" s="65">
        <v>9.4</v>
      </c>
      <c r="E29" s="65">
        <v>1.8</v>
      </c>
      <c r="F29" s="66">
        <f t="shared" si="0"/>
        <v>5.6000000000000005</v>
      </c>
      <c r="G29" s="67">
        <f t="shared" si="7"/>
        <v>77.64084150876303</v>
      </c>
      <c r="H29" s="67">
        <f t="shared" si="1"/>
        <v>2.7850007328202926</v>
      </c>
      <c r="I29" s="68">
        <v>-3.9</v>
      </c>
      <c r="J29" s="66"/>
      <c r="K29" s="68">
        <v>5.8</v>
      </c>
      <c r="L29" s="65">
        <v>6</v>
      </c>
      <c r="M29" s="65"/>
      <c r="N29" s="65">
        <v>7.5</v>
      </c>
      <c r="O29" s="66">
        <v>7.7</v>
      </c>
      <c r="P29" s="69" t="s">
        <v>143</v>
      </c>
      <c r="Q29" s="70">
        <v>30</v>
      </c>
      <c r="R29" s="67">
        <v>4.7</v>
      </c>
      <c r="S29" s="67"/>
      <c r="T29" s="67">
        <v>0</v>
      </c>
      <c r="U29" s="67"/>
      <c r="V29" s="71">
        <v>8</v>
      </c>
      <c r="W29" s="64">
        <v>1016.8</v>
      </c>
      <c r="X29" s="121">
        <f t="shared" si="2"/>
        <v>1027.4060043620195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9.609034867330614</v>
      </c>
      <c r="AI29">
        <f t="shared" si="5"/>
        <v>8.659035531865939</v>
      </c>
      <c r="AJ29">
        <f t="shared" si="6"/>
        <v>7.460535531865939</v>
      </c>
      <c r="AK29">
        <f t="shared" si="12"/>
        <v>2.7850007328202926</v>
      </c>
      <c r="AU29">
        <f t="shared" si="13"/>
        <v>10.629311075019245</v>
      </c>
    </row>
    <row r="30" spans="1:47" ht="12.75">
      <c r="A30" s="72">
        <v>22</v>
      </c>
      <c r="B30" s="73">
        <v>6.1</v>
      </c>
      <c r="C30" s="74">
        <v>4.4</v>
      </c>
      <c r="D30" s="74">
        <v>10.1</v>
      </c>
      <c r="E30" s="74">
        <v>4.1</v>
      </c>
      <c r="F30" s="75">
        <f t="shared" si="0"/>
        <v>7.1</v>
      </c>
      <c r="G30" s="67">
        <f t="shared" si="7"/>
        <v>74.40537165351022</v>
      </c>
      <c r="H30" s="76">
        <f t="shared" si="1"/>
        <v>1.897629249830187</v>
      </c>
      <c r="I30" s="77">
        <v>3.8</v>
      </c>
      <c r="J30" s="75"/>
      <c r="K30" s="77">
        <v>7.9</v>
      </c>
      <c r="L30" s="74">
        <v>7.7</v>
      </c>
      <c r="M30" s="74"/>
      <c r="N30" s="74">
        <v>7.5</v>
      </c>
      <c r="O30" s="75">
        <v>7.9</v>
      </c>
      <c r="P30" s="78" t="s">
        <v>144</v>
      </c>
      <c r="Q30" s="79">
        <v>10</v>
      </c>
      <c r="R30" s="76">
        <v>7.3</v>
      </c>
      <c r="S30" s="76"/>
      <c r="T30" s="76">
        <v>0</v>
      </c>
      <c r="U30" s="76"/>
      <c r="V30" s="80">
        <v>4</v>
      </c>
      <c r="W30" s="73">
        <v>1013.3</v>
      </c>
      <c r="X30" s="121">
        <f t="shared" si="2"/>
        <v>1023.8809207026563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9.41200153393066</v>
      </c>
      <c r="AI30">
        <f t="shared" si="5"/>
        <v>8.36133472135519</v>
      </c>
      <c r="AJ30">
        <f t="shared" si="6"/>
        <v>7.00303472135519</v>
      </c>
      <c r="AK30">
        <f t="shared" si="12"/>
        <v>1.897629249830187</v>
      </c>
      <c r="AU30">
        <f t="shared" si="13"/>
        <v>10.7459369076284</v>
      </c>
    </row>
    <row r="31" spans="1:47" ht="12.75">
      <c r="A31" s="63">
        <v>23</v>
      </c>
      <c r="B31" s="64">
        <v>4</v>
      </c>
      <c r="C31" s="65">
        <v>3.2</v>
      </c>
      <c r="D31" s="65">
        <v>9.4</v>
      </c>
      <c r="E31" s="65">
        <v>0.5</v>
      </c>
      <c r="F31" s="66">
        <f t="shared" si="0"/>
        <v>4.95</v>
      </c>
      <c r="G31" s="67">
        <f t="shared" si="7"/>
        <v>86.64771588978833</v>
      </c>
      <c r="H31" s="67">
        <f t="shared" si="1"/>
        <v>1.9795681842449482</v>
      </c>
      <c r="I31" s="68">
        <v>-3.9</v>
      </c>
      <c r="J31" s="66"/>
      <c r="K31" s="68">
        <v>3.2</v>
      </c>
      <c r="L31" s="65">
        <v>4</v>
      </c>
      <c r="M31" s="65"/>
      <c r="N31" s="65">
        <v>7.6</v>
      </c>
      <c r="O31" s="66">
        <v>7.9</v>
      </c>
      <c r="P31" s="69" t="s">
        <v>145</v>
      </c>
      <c r="Q31" s="70">
        <v>14</v>
      </c>
      <c r="R31" s="67">
        <v>2.2</v>
      </c>
      <c r="S31" s="67"/>
      <c r="T31" s="67">
        <v>0</v>
      </c>
      <c r="U31" s="67"/>
      <c r="V31" s="71">
        <v>3</v>
      </c>
      <c r="W31" s="64">
        <v>1005.1</v>
      </c>
      <c r="X31" s="121">
        <f t="shared" si="2"/>
        <v>1015.6753081121374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8.129717614725772</v>
      </c>
      <c r="AI31">
        <f t="shared" si="5"/>
        <v>7.683414621449662</v>
      </c>
      <c r="AJ31">
        <f t="shared" si="6"/>
        <v>7.044214621449663</v>
      </c>
      <c r="AK31">
        <f t="shared" si="12"/>
        <v>1.9795681842449482</v>
      </c>
      <c r="AU31">
        <f t="shared" si="13"/>
        <v>10.676155531151625</v>
      </c>
    </row>
    <row r="32" spans="1:47" ht="12.75">
      <c r="A32" s="72">
        <v>24</v>
      </c>
      <c r="B32" s="73">
        <v>6.1</v>
      </c>
      <c r="C32" s="74">
        <v>4.7</v>
      </c>
      <c r="D32" s="74">
        <v>9.7</v>
      </c>
      <c r="E32" s="74">
        <v>0.5</v>
      </c>
      <c r="F32" s="75">
        <f t="shared" si="0"/>
        <v>5.1</v>
      </c>
      <c r="G32" s="67">
        <f t="shared" si="7"/>
        <v>78.83818372355155</v>
      </c>
      <c r="H32" s="76">
        <f t="shared" si="1"/>
        <v>2.7088249339898822</v>
      </c>
      <c r="I32" s="77">
        <v>-4.6</v>
      </c>
      <c r="J32" s="75"/>
      <c r="K32" s="77">
        <v>3.4</v>
      </c>
      <c r="L32" s="74">
        <v>4.1</v>
      </c>
      <c r="M32" s="74"/>
      <c r="N32" s="74">
        <v>7.4</v>
      </c>
      <c r="O32" s="75">
        <v>7.9</v>
      </c>
      <c r="P32" s="78" t="s">
        <v>131</v>
      </c>
      <c r="Q32" s="79">
        <v>22</v>
      </c>
      <c r="R32" s="76">
        <v>7.8</v>
      </c>
      <c r="S32" s="76"/>
      <c r="T32" s="76">
        <v>0</v>
      </c>
      <c r="U32" s="76"/>
      <c r="V32" s="80">
        <v>1</v>
      </c>
      <c r="W32" s="73">
        <v>1000.1</v>
      </c>
      <c r="X32" s="121">
        <f t="shared" si="2"/>
        <v>1010.5430857541959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24</v>
      </c>
      <c r="AH32">
        <f t="shared" si="11"/>
        <v>9.41200153393066</v>
      </c>
      <c r="AI32">
        <f t="shared" si="5"/>
        <v>8.538851061383744</v>
      </c>
      <c r="AJ32">
        <f t="shared" si="6"/>
        <v>7.420251061383744</v>
      </c>
      <c r="AK32">
        <f t="shared" si="12"/>
        <v>2.7088249339898822</v>
      </c>
      <c r="AU32">
        <f t="shared" si="13"/>
        <v>10.631059785784284</v>
      </c>
    </row>
    <row r="33" spans="1:47" ht="12.75">
      <c r="A33" s="63">
        <v>25</v>
      </c>
      <c r="B33" s="64">
        <v>5.7</v>
      </c>
      <c r="C33" s="65">
        <v>4</v>
      </c>
      <c r="D33" s="65">
        <v>9.3</v>
      </c>
      <c r="E33" s="65">
        <v>-2.7</v>
      </c>
      <c r="F33" s="66">
        <f t="shared" si="0"/>
        <v>3.3000000000000003</v>
      </c>
      <c r="G33" s="67">
        <f t="shared" si="7"/>
        <v>73.96546108778298</v>
      </c>
      <c r="H33" s="67">
        <f t="shared" si="1"/>
        <v>1.4286665253624073</v>
      </c>
      <c r="I33" s="68">
        <v>-7.5</v>
      </c>
      <c r="J33" s="66"/>
      <c r="K33" s="68">
        <v>3</v>
      </c>
      <c r="L33" s="65">
        <v>3.7</v>
      </c>
      <c r="M33" s="65"/>
      <c r="N33" s="65">
        <v>7.2</v>
      </c>
      <c r="O33" s="66">
        <v>7.9</v>
      </c>
      <c r="P33" s="69" t="s">
        <v>105</v>
      </c>
      <c r="Q33" s="70">
        <v>10</v>
      </c>
      <c r="R33" s="67">
        <v>7</v>
      </c>
      <c r="S33" s="67"/>
      <c r="T33" s="67">
        <v>6.1</v>
      </c>
      <c r="U33" s="67"/>
      <c r="V33" s="71">
        <v>0</v>
      </c>
      <c r="W33" s="64">
        <v>1002.4</v>
      </c>
      <c r="X33" s="121">
        <f t="shared" si="2"/>
        <v>1012.8822086916496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25</v>
      </c>
      <c r="AE33">
        <f t="shared" si="3"/>
        <v>0</v>
      </c>
      <c r="AF33">
        <f t="shared" si="4"/>
        <v>0</v>
      </c>
      <c r="AH33">
        <f t="shared" si="11"/>
        <v>9.154837291812974</v>
      </c>
      <c r="AI33">
        <f t="shared" si="5"/>
        <v>8.129717614725772</v>
      </c>
      <c r="AJ33">
        <f t="shared" si="6"/>
        <v>6.771417614725772</v>
      </c>
      <c r="AK33">
        <f t="shared" si="12"/>
        <v>1.4286665253624073</v>
      </c>
      <c r="AU33">
        <f t="shared" si="13"/>
        <v>10.640139387011248</v>
      </c>
    </row>
    <row r="34" spans="1:47" ht="12.75">
      <c r="A34" s="72">
        <v>26</v>
      </c>
      <c r="B34" s="73">
        <v>7</v>
      </c>
      <c r="C34" s="74">
        <v>6.9</v>
      </c>
      <c r="D34" s="74">
        <v>11.4</v>
      </c>
      <c r="E34" s="74">
        <v>2.1</v>
      </c>
      <c r="F34" s="75">
        <f t="shared" si="0"/>
        <v>6.75</v>
      </c>
      <c r="G34" s="67">
        <f t="shared" si="7"/>
        <v>98.51779336269229</v>
      </c>
      <c r="H34" s="76">
        <f t="shared" si="1"/>
        <v>6.782636802682682</v>
      </c>
      <c r="I34" s="77">
        <v>-2.9</v>
      </c>
      <c r="J34" s="75"/>
      <c r="K34" s="77">
        <v>5.3</v>
      </c>
      <c r="L34" s="74">
        <v>5.5</v>
      </c>
      <c r="M34" s="74"/>
      <c r="N34" s="74">
        <v>7.1</v>
      </c>
      <c r="O34" s="75">
        <v>7.9</v>
      </c>
      <c r="P34" s="78" t="s">
        <v>106</v>
      </c>
      <c r="Q34" s="79">
        <v>37</v>
      </c>
      <c r="R34" s="76">
        <v>5.3</v>
      </c>
      <c r="S34" s="76"/>
      <c r="T34" s="76">
        <v>0.1</v>
      </c>
      <c r="U34" s="76"/>
      <c r="V34" s="80">
        <v>8</v>
      </c>
      <c r="W34" s="73">
        <v>987.8</v>
      </c>
      <c r="X34" s="121">
        <f t="shared" si="2"/>
        <v>998.0813110174439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10.014043920115377</v>
      </c>
      <c r="AI34">
        <f t="shared" si="5"/>
        <v>9.945515096468517</v>
      </c>
      <c r="AJ34">
        <f t="shared" si="6"/>
        <v>9.865615096468517</v>
      </c>
      <c r="AK34">
        <f t="shared" si="12"/>
        <v>6.782636802682682</v>
      </c>
      <c r="AU34">
        <f t="shared" si="13"/>
        <v>10.855336334337057</v>
      </c>
    </row>
    <row r="35" spans="1:47" ht="12.75">
      <c r="A35" s="63">
        <v>27</v>
      </c>
      <c r="B35" s="64">
        <v>5.7</v>
      </c>
      <c r="C35" s="65">
        <v>4.2</v>
      </c>
      <c r="D35" s="65">
        <v>11.5</v>
      </c>
      <c r="E35" s="65">
        <v>1.3</v>
      </c>
      <c r="F35" s="66">
        <f t="shared" si="0"/>
        <v>6.4</v>
      </c>
      <c r="G35" s="67">
        <f t="shared" si="7"/>
        <v>76.9681412296657</v>
      </c>
      <c r="H35" s="67">
        <f t="shared" si="1"/>
        <v>1.9837224173272914</v>
      </c>
      <c r="I35" s="68">
        <v>-2.8</v>
      </c>
      <c r="J35" s="66"/>
      <c r="K35" s="68">
        <v>6.1</v>
      </c>
      <c r="L35" s="65">
        <v>5.5</v>
      </c>
      <c r="M35" s="65"/>
      <c r="N35" s="65">
        <v>7.2</v>
      </c>
      <c r="O35" s="66">
        <v>7.1</v>
      </c>
      <c r="P35" s="69" t="s">
        <v>107</v>
      </c>
      <c r="Q35" s="70">
        <v>15</v>
      </c>
      <c r="R35" s="67">
        <v>7.4</v>
      </c>
      <c r="S35" s="67"/>
      <c r="T35" s="67">
        <v>0.9</v>
      </c>
      <c r="U35" s="67"/>
      <c r="V35" s="71">
        <v>4</v>
      </c>
      <c r="W35" s="64">
        <v>1009.2</v>
      </c>
      <c r="X35" s="121">
        <f t="shared" si="2"/>
        <v>1019.7533170506912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9.154837291812974</v>
      </c>
      <c r="AI35">
        <f t="shared" si="5"/>
        <v>8.244808096108713</v>
      </c>
      <c r="AJ35">
        <f t="shared" si="6"/>
        <v>7.046308096108713</v>
      </c>
      <c r="AK35">
        <f t="shared" si="12"/>
        <v>1.9837224173272914</v>
      </c>
      <c r="AU35">
        <f t="shared" si="13"/>
        <v>10.778967064814774</v>
      </c>
    </row>
    <row r="36" spans="1:47" ht="12.75">
      <c r="A36" s="72">
        <v>28</v>
      </c>
      <c r="B36" s="73">
        <v>10.3</v>
      </c>
      <c r="C36" s="74">
        <v>9.8</v>
      </c>
      <c r="D36" s="74">
        <v>14.7</v>
      </c>
      <c r="E36" s="74">
        <v>5.1</v>
      </c>
      <c r="F36" s="75">
        <f t="shared" si="0"/>
        <v>9.899999999999999</v>
      </c>
      <c r="G36" s="67">
        <f t="shared" si="7"/>
        <v>93.51664447865573</v>
      </c>
      <c r="H36" s="76">
        <f t="shared" si="1"/>
        <v>9.301087829314252</v>
      </c>
      <c r="I36" s="77">
        <v>-0.7</v>
      </c>
      <c r="J36" s="75"/>
      <c r="K36" s="77">
        <v>9</v>
      </c>
      <c r="L36" s="74">
        <v>8.7</v>
      </c>
      <c r="M36" s="74"/>
      <c r="N36" s="74">
        <v>7.3</v>
      </c>
      <c r="O36" s="75">
        <v>7.9</v>
      </c>
      <c r="P36" s="78" t="s">
        <v>106</v>
      </c>
      <c r="Q36" s="79">
        <v>33</v>
      </c>
      <c r="R36" s="76">
        <v>2.4</v>
      </c>
      <c r="S36" s="76"/>
      <c r="T36" s="76">
        <v>5.4</v>
      </c>
      <c r="U36" s="76"/>
      <c r="V36" s="80">
        <v>8</v>
      </c>
      <c r="W36" s="73">
        <v>996.6</v>
      </c>
      <c r="X36" s="121">
        <f t="shared" si="2"/>
        <v>1006.8514153832454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12.522189626588666</v>
      </c>
      <c r="AI36">
        <f t="shared" si="5"/>
        <v>12.109831554040031</v>
      </c>
      <c r="AJ36">
        <f t="shared" si="6"/>
        <v>11.710331554040032</v>
      </c>
      <c r="AK36">
        <f t="shared" si="12"/>
        <v>9.301087829314252</v>
      </c>
      <c r="AU36">
        <f t="shared" si="13"/>
        <v>10.620957325551464</v>
      </c>
    </row>
    <row r="37" spans="1:47" ht="12.75">
      <c r="A37" s="63">
        <v>29</v>
      </c>
      <c r="B37" s="64">
        <v>7</v>
      </c>
      <c r="C37" s="65">
        <v>6.5</v>
      </c>
      <c r="D37" s="65">
        <v>13.1</v>
      </c>
      <c r="E37" s="65">
        <v>6.8</v>
      </c>
      <c r="F37" s="66">
        <f t="shared" si="0"/>
        <v>9.95</v>
      </c>
      <c r="G37" s="67">
        <f t="shared" si="7"/>
        <v>92.63007263380632</v>
      </c>
      <c r="H37" s="67">
        <f t="shared" si="1"/>
        <v>5.889703135489971</v>
      </c>
      <c r="I37" s="68">
        <v>6.4</v>
      </c>
      <c r="J37" s="66"/>
      <c r="K37" s="68">
        <v>7.2</v>
      </c>
      <c r="L37" s="65">
        <v>7.7</v>
      </c>
      <c r="M37" s="65"/>
      <c r="N37" s="65">
        <v>7.9</v>
      </c>
      <c r="O37" s="66">
        <v>8</v>
      </c>
      <c r="P37" s="69" t="s">
        <v>115</v>
      </c>
      <c r="Q37" s="70">
        <v>52</v>
      </c>
      <c r="R37" s="67">
        <v>4</v>
      </c>
      <c r="S37" s="67"/>
      <c r="T37" s="67">
        <v>2</v>
      </c>
      <c r="U37" s="67"/>
      <c r="V37" s="71">
        <v>8</v>
      </c>
      <c r="W37" s="64">
        <v>984.1</v>
      </c>
      <c r="X37" s="121">
        <f t="shared" si="2"/>
        <v>994.3428003363704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10.014043920115377</v>
      </c>
      <c r="AI37">
        <f t="shared" si="5"/>
        <v>9.67551615678414</v>
      </c>
      <c r="AJ37">
        <f t="shared" si="6"/>
        <v>9.27601615678414</v>
      </c>
      <c r="AK37">
        <f t="shared" si="12"/>
        <v>5.889703135489971</v>
      </c>
      <c r="AU37">
        <f t="shared" si="13"/>
        <v>10.606004362019592</v>
      </c>
    </row>
    <row r="38" spans="1:47" ht="12.75">
      <c r="A38" s="72">
        <v>30</v>
      </c>
      <c r="B38" s="73">
        <v>6.7</v>
      </c>
      <c r="C38" s="74">
        <v>4.5</v>
      </c>
      <c r="D38" s="74">
        <v>11.9</v>
      </c>
      <c r="E38" s="74">
        <v>4</v>
      </c>
      <c r="F38" s="75">
        <f t="shared" si="0"/>
        <v>7.95</v>
      </c>
      <c r="G38" s="67">
        <f t="shared" si="7"/>
        <v>67.91587584949525</v>
      </c>
      <c r="H38" s="76">
        <f t="shared" si="1"/>
        <v>1.2028847362005877</v>
      </c>
      <c r="I38" s="77">
        <v>1.2</v>
      </c>
      <c r="J38" s="75"/>
      <c r="K38" s="77">
        <v>4.7</v>
      </c>
      <c r="L38" s="74">
        <v>4.9</v>
      </c>
      <c r="M38" s="74"/>
      <c r="N38" s="74">
        <v>8</v>
      </c>
      <c r="O38" s="75">
        <v>8.1</v>
      </c>
      <c r="P38" s="78" t="s">
        <v>146</v>
      </c>
      <c r="Q38" s="79">
        <v>23</v>
      </c>
      <c r="R38" s="76">
        <v>6</v>
      </c>
      <c r="S38" s="76"/>
      <c r="T38" s="76">
        <v>13.9</v>
      </c>
      <c r="U38" s="76"/>
      <c r="V38" s="80">
        <v>6</v>
      </c>
      <c r="W38" s="73">
        <v>998.8</v>
      </c>
      <c r="X38" s="121">
        <f t="shared" si="2"/>
        <v>1009.2070142841752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9.809696626511307</v>
      </c>
      <c r="AI38">
        <f t="shared" si="5"/>
        <v>8.420141382073544</v>
      </c>
      <c r="AJ38">
        <f t="shared" si="6"/>
        <v>6.662341382073543</v>
      </c>
      <c r="AK38">
        <f t="shared" si="12"/>
        <v>1.2028847362005877</v>
      </c>
      <c r="AU38">
        <f t="shared" si="13"/>
        <v>10.580920702656346</v>
      </c>
    </row>
    <row r="39" spans="1:47" ht="12.75">
      <c r="A39" s="63">
        <v>31</v>
      </c>
      <c r="B39" s="64">
        <v>8.2</v>
      </c>
      <c r="C39" s="65">
        <v>5.8</v>
      </c>
      <c r="D39" s="65">
        <v>9.5</v>
      </c>
      <c r="E39" s="65">
        <v>3.9</v>
      </c>
      <c r="F39" s="66">
        <f t="shared" si="0"/>
        <v>6.7</v>
      </c>
      <c r="G39" s="67">
        <f t="shared" si="7"/>
        <v>67.16932273887635</v>
      </c>
      <c r="H39" s="67">
        <f t="shared" si="1"/>
        <v>2.4810508735572707</v>
      </c>
      <c r="I39" s="68">
        <v>4.6</v>
      </c>
      <c r="J39" s="66"/>
      <c r="K39" s="68">
        <v>7.2</v>
      </c>
      <c r="L39" s="65">
        <v>6.7</v>
      </c>
      <c r="M39" s="65"/>
      <c r="N39" s="65">
        <v>8</v>
      </c>
      <c r="O39" s="66">
        <v>8.1</v>
      </c>
      <c r="P39" s="69" t="s">
        <v>149</v>
      </c>
      <c r="Q39" s="70">
        <v>49</v>
      </c>
      <c r="R39" s="67">
        <v>3</v>
      </c>
      <c r="S39" s="67"/>
      <c r="T39" s="67">
        <v>1.1</v>
      </c>
      <c r="U39" s="67"/>
      <c r="V39" s="71">
        <v>4</v>
      </c>
      <c r="W39" s="64">
        <v>995.8</v>
      </c>
      <c r="X39" s="121">
        <f t="shared" si="2"/>
        <v>1006.1201036763038</v>
      </c>
      <c r="Y39" s="127">
        <v>1</v>
      </c>
      <c r="Z39" s="134">
        <v>1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10.869456390833992</v>
      </c>
      <c r="AI39">
        <f t="shared" si="5"/>
        <v>9.218540243120705</v>
      </c>
      <c r="AJ39">
        <f t="shared" si="6"/>
        <v>7.300940243120705</v>
      </c>
      <c r="AK39">
        <f t="shared" si="12"/>
        <v>2.4810508735572707</v>
      </c>
      <c r="AU39">
        <f t="shared" si="13"/>
        <v>10.575308112137352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10.443085754195808</v>
      </c>
    </row>
    <row r="41" spans="1:47" ht="13.5" thickBot="1">
      <c r="A41" s="113" t="s">
        <v>19</v>
      </c>
      <c r="B41" s="114">
        <f>SUM(B9:B39)</f>
        <v>183.89999999999998</v>
      </c>
      <c r="C41" s="115">
        <f aca="true" t="shared" si="14" ref="C41:V41">SUM(C9:C39)</f>
        <v>150.40000000000003</v>
      </c>
      <c r="D41" s="115">
        <f t="shared" si="14"/>
        <v>323.09999999999997</v>
      </c>
      <c r="E41" s="115">
        <f t="shared" si="14"/>
        <v>70.70000000000002</v>
      </c>
      <c r="F41" s="116">
        <f t="shared" si="14"/>
        <v>196.89999999999998</v>
      </c>
      <c r="G41" s="117">
        <f t="shared" si="14"/>
        <v>2599.0611648857953</v>
      </c>
      <c r="H41" s="117">
        <f>SUM(H9:H39)</f>
        <v>102.72284590932384</v>
      </c>
      <c r="I41" s="118">
        <f t="shared" si="14"/>
        <v>-24</v>
      </c>
      <c r="J41" s="116">
        <f t="shared" si="14"/>
        <v>0</v>
      </c>
      <c r="K41" s="118">
        <f t="shared" si="14"/>
        <v>161.09999999999997</v>
      </c>
      <c r="L41" s="115">
        <f t="shared" si="14"/>
        <v>164.89999999999998</v>
      </c>
      <c r="M41" s="115">
        <f t="shared" si="14"/>
        <v>0</v>
      </c>
      <c r="N41" s="115">
        <f t="shared" si="14"/>
        <v>216.2</v>
      </c>
      <c r="O41" s="116">
        <f t="shared" si="14"/>
        <v>232.59999999999997</v>
      </c>
      <c r="P41" s="114"/>
      <c r="Q41" s="119">
        <f t="shared" si="14"/>
        <v>790</v>
      </c>
      <c r="R41" s="117">
        <f t="shared" si="14"/>
        <v>131.8</v>
      </c>
      <c r="S41" s="117"/>
      <c r="T41" s="117">
        <f>SUM(T9:T39)</f>
        <v>58.4</v>
      </c>
      <c r="U41" s="139"/>
      <c r="V41" s="119">
        <f t="shared" si="14"/>
        <v>158</v>
      </c>
      <c r="W41" s="117">
        <f>SUM(W9:W39)</f>
        <v>31290.09999999999</v>
      </c>
      <c r="X41" s="123">
        <f>SUM(X9:X39)</f>
        <v>31617.054789689435</v>
      </c>
      <c r="Y41" s="117">
        <f>SUM(Y9:Y39)</f>
        <v>1</v>
      </c>
      <c r="Z41" s="123">
        <f>SUM(Z9:Z39)</f>
        <v>1</v>
      </c>
      <c r="AA41" s="138">
        <f>SUM(AA9:AA39)</f>
        <v>0</v>
      </c>
      <c r="AB41">
        <f>MAX(AB9:AB39)</f>
        <v>7</v>
      </c>
      <c r="AC41">
        <f>MAX(AC9:AC39)</f>
        <v>9</v>
      </c>
      <c r="AD41">
        <f>MAX(AD9:AD39)</f>
        <v>25</v>
      </c>
      <c r="AE41">
        <f>MAX(AE9:AE39)</f>
        <v>12</v>
      </c>
      <c r="AF41">
        <f>MAX(AF9:AF39)</f>
        <v>24</v>
      </c>
      <c r="AU41">
        <f t="shared" si="13"/>
        <v>10.48220869164963</v>
      </c>
    </row>
    <row r="42" spans="1:47" ht="12.75">
      <c r="A42" s="72" t="s">
        <v>20</v>
      </c>
      <c r="B42" s="73">
        <f>AVERAGE(B9:B39)</f>
        <v>5.9322580645161285</v>
      </c>
      <c r="C42" s="74">
        <f aca="true" t="shared" si="15" ref="C42:V42">AVERAGE(C9:C39)</f>
        <v>4.851612903225807</v>
      </c>
      <c r="D42" s="74">
        <f t="shared" si="15"/>
        <v>10.42258064516129</v>
      </c>
      <c r="E42" s="74">
        <f t="shared" si="15"/>
        <v>2.280645161290323</v>
      </c>
      <c r="F42" s="75">
        <f t="shared" si="15"/>
        <v>6.3516129032258055</v>
      </c>
      <c r="G42" s="76">
        <f t="shared" si="15"/>
        <v>83.84068273825146</v>
      </c>
      <c r="H42" s="76">
        <f>AVERAGE(H9:H39)</f>
        <v>3.3136401906233495</v>
      </c>
      <c r="I42" s="77">
        <f t="shared" si="15"/>
        <v>-0.7741935483870968</v>
      </c>
      <c r="J42" s="75" t="e">
        <f t="shared" si="15"/>
        <v>#DIV/0!</v>
      </c>
      <c r="K42" s="77">
        <f t="shared" si="15"/>
        <v>5.196774193548386</v>
      </c>
      <c r="L42" s="74">
        <f t="shared" si="15"/>
        <v>5.3193548387096765</v>
      </c>
      <c r="M42" s="74" t="e">
        <f t="shared" si="15"/>
        <v>#DIV/0!</v>
      </c>
      <c r="N42" s="74">
        <f t="shared" si="15"/>
        <v>6.974193548387096</v>
      </c>
      <c r="O42" s="75">
        <f t="shared" si="15"/>
        <v>7.503225806451612</v>
      </c>
      <c r="P42" s="73"/>
      <c r="Q42" s="75">
        <f t="shared" si="15"/>
        <v>25.483870967741936</v>
      </c>
      <c r="R42" s="76">
        <f t="shared" si="15"/>
        <v>4.251612903225807</v>
      </c>
      <c r="S42" s="76"/>
      <c r="T42" s="76">
        <f>AVERAGE(T9:T39)</f>
        <v>1.9466666666666665</v>
      </c>
      <c r="U42" s="76"/>
      <c r="V42" s="76">
        <f t="shared" si="15"/>
        <v>5.096774193548387</v>
      </c>
      <c r="W42" s="76">
        <f>AVERAGE(W9:W39)</f>
        <v>1009.3580645161287</v>
      </c>
      <c r="X42" s="124">
        <f>AVERAGE(X9:X39)</f>
        <v>1019.9049932157882</v>
      </c>
      <c r="Y42" s="127"/>
      <c r="Z42" s="134"/>
      <c r="AA42" s="130"/>
      <c r="AU42">
        <f t="shared" si="13"/>
        <v>10.281311017443986</v>
      </c>
    </row>
    <row r="43" spans="1:47" ht="12.75">
      <c r="A43" s="72" t="s">
        <v>21</v>
      </c>
      <c r="B43" s="73">
        <f>MAX(B9:B39)</f>
        <v>10.3</v>
      </c>
      <c r="C43" s="74">
        <f aca="true" t="shared" si="16" ref="C43:V43">MAX(C9:C39)</f>
        <v>9.8</v>
      </c>
      <c r="D43" s="74">
        <f t="shared" si="16"/>
        <v>15.9</v>
      </c>
      <c r="E43" s="74">
        <f t="shared" si="16"/>
        <v>6.8</v>
      </c>
      <c r="F43" s="75">
        <f t="shared" si="16"/>
        <v>11.3</v>
      </c>
      <c r="G43" s="76">
        <f t="shared" si="16"/>
        <v>100</v>
      </c>
      <c r="H43" s="76">
        <f>MAX(H9:H39)</f>
        <v>9.301087829314252</v>
      </c>
      <c r="I43" s="77">
        <f t="shared" si="16"/>
        <v>6.4</v>
      </c>
      <c r="J43" s="75">
        <f t="shared" si="16"/>
        <v>0</v>
      </c>
      <c r="K43" s="77">
        <f t="shared" si="16"/>
        <v>9</v>
      </c>
      <c r="L43" s="74">
        <f t="shared" si="16"/>
        <v>8.7</v>
      </c>
      <c r="M43" s="74">
        <f t="shared" si="16"/>
        <v>0</v>
      </c>
      <c r="N43" s="74">
        <f t="shared" si="16"/>
        <v>8</v>
      </c>
      <c r="O43" s="75">
        <f t="shared" si="16"/>
        <v>8.1</v>
      </c>
      <c r="P43" s="73"/>
      <c r="Q43" s="70">
        <f t="shared" si="16"/>
        <v>52</v>
      </c>
      <c r="R43" s="76">
        <f t="shared" si="16"/>
        <v>7.8</v>
      </c>
      <c r="S43" s="76"/>
      <c r="T43" s="76">
        <f>MAX(T9:T39)</f>
        <v>19.6</v>
      </c>
      <c r="U43" s="140"/>
      <c r="V43" s="70">
        <f t="shared" si="16"/>
        <v>8</v>
      </c>
      <c r="W43" s="76">
        <f>MAX(W9:W39)</f>
        <v>1027.5</v>
      </c>
      <c r="X43" s="124">
        <f>MAX(X9:X39)</f>
        <v>1038.3227799861756</v>
      </c>
      <c r="Y43" s="127"/>
      <c r="Z43" s="134"/>
      <c r="AA43" s="127"/>
      <c r="AU43">
        <f t="shared" si="13"/>
        <v>10.553317050691149</v>
      </c>
    </row>
    <row r="44" spans="1:47" ht="13.5" thickBot="1">
      <c r="A44" s="81" t="s">
        <v>22</v>
      </c>
      <c r="B44" s="82">
        <f>MIN(B9:B39)</f>
        <v>1.7</v>
      </c>
      <c r="C44" s="83">
        <f aca="true" t="shared" si="17" ref="C44:V44">MIN(C9:C39)</f>
        <v>1.5</v>
      </c>
      <c r="D44" s="83">
        <f t="shared" si="17"/>
        <v>7</v>
      </c>
      <c r="E44" s="83">
        <f t="shared" si="17"/>
        <v>-3</v>
      </c>
      <c r="F44" s="84">
        <f t="shared" si="17"/>
        <v>3.3000000000000003</v>
      </c>
      <c r="G44" s="85">
        <f t="shared" si="17"/>
        <v>65.66754440786667</v>
      </c>
      <c r="H44" s="85">
        <f>MIN(H9:H39)</f>
        <v>-0.16889335047140236</v>
      </c>
      <c r="I44" s="86">
        <f t="shared" si="17"/>
        <v>-7.5</v>
      </c>
      <c r="J44" s="84">
        <f t="shared" si="17"/>
        <v>0</v>
      </c>
      <c r="K44" s="86">
        <f t="shared" si="17"/>
        <v>2.1</v>
      </c>
      <c r="L44" s="83">
        <f t="shared" si="17"/>
        <v>2.7</v>
      </c>
      <c r="M44" s="83">
        <f t="shared" si="17"/>
        <v>0</v>
      </c>
      <c r="N44" s="83">
        <f t="shared" si="17"/>
        <v>5.6</v>
      </c>
      <c r="O44" s="84">
        <f t="shared" si="17"/>
        <v>6.9</v>
      </c>
      <c r="P44" s="82"/>
      <c r="Q44" s="120">
        <f t="shared" si="17"/>
        <v>8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984.1</v>
      </c>
      <c r="X44" s="125">
        <f>MIN(X9:X39)</f>
        <v>994.3428003363704</v>
      </c>
      <c r="Y44" s="128"/>
      <c r="Z44" s="136"/>
      <c r="AA44" s="128"/>
      <c r="AU44">
        <f t="shared" si="13"/>
        <v>10.251415383245282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10.242800336370346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10.407014284175315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10.320103676303841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1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15</v>
      </c>
      <c r="C61">
        <f>DCOUNTA(T8:T38,1,C59:C60)</f>
        <v>9</v>
      </c>
      <c r="D61">
        <f>DCOUNTA(T8:T38,1,D59:D60)</f>
        <v>5</v>
      </c>
      <c r="F61">
        <f>DCOUNTA(T8:T38,1,F59:F60)</f>
        <v>1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14</v>
      </c>
      <c r="C64">
        <f>(C61-F61)</f>
        <v>8</v>
      </c>
      <c r="D64">
        <f>(D61-F61)</f>
        <v>4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0">
      <selection activeCell="C14" sqref="C14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2" t="s">
        <v>91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157</v>
      </c>
      <c r="I4" s="60" t="s">
        <v>56</v>
      </c>
      <c r="J4" s="60">
        <v>2015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3" t="s">
        <v>57</v>
      </c>
      <c r="H6" s="154"/>
      <c r="I6" s="154"/>
      <c r="J6" s="154"/>
      <c r="K6" s="154"/>
      <c r="L6" s="154"/>
      <c r="M6" s="154"/>
      <c r="N6" s="155"/>
    </row>
    <row r="7" spans="1:25" ht="12.75">
      <c r="A7" s="27" t="s">
        <v>29</v>
      </c>
      <c r="B7" s="3"/>
      <c r="C7" s="22">
        <f>Data1!$D$42</f>
        <v>10.42258064516129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2.280645161290323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6.3516129032258055</v>
      </c>
      <c r="D9" s="5">
        <v>0.2</v>
      </c>
      <c r="E9" s="3"/>
      <c r="F9" s="40">
        <v>1</v>
      </c>
      <c r="G9" s="89" t="s">
        <v>104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15.9</v>
      </c>
      <c r="C10" s="5" t="s">
        <v>32</v>
      </c>
      <c r="D10" s="5">
        <f>Data1!$AB$41</f>
        <v>7</v>
      </c>
      <c r="E10" s="3"/>
      <c r="F10" s="40">
        <v>2</v>
      </c>
      <c r="G10" s="93" t="s">
        <v>113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-3</v>
      </c>
      <c r="C11" s="5" t="s">
        <v>32</v>
      </c>
      <c r="D11" s="24">
        <f>Data1!$AC$41</f>
        <v>9</v>
      </c>
      <c r="E11" s="3"/>
      <c r="F11" s="40">
        <v>3</v>
      </c>
      <c r="G11" s="93" t="s">
        <v>112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-7.5</v>
      </c>
      <c r="C12" s="5" t="s">
        <v>32</v>
      </c>
      <c r="D12" s="24">
        <f>Data1!$AD$41</f>
        <v>25</v>
      </c>
      <c r="E12" s="3"/>
      <c r="F12" s="40">
        <v>4</v>
      </c>
      <c r="G12" s="93" t="s">
        <v>111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7.503225806451612</v>
      </c>
      <c r="C13" s="5"/>
      <c r="D13" s="24"/>
      <c r="E13" s="3"/>
      <c r="F13" s="40">
        <v>5</v>
      </c>
      <c r="G13" s="93" t="s">
        <v>110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109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130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129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58.4</v>
      </c>
      <c r="D17" s="5">
        <v>121</v>
      </c>
      <c r="E17" s="3"/>
      <c r="F17" s="40">
        <v>9</v>
      </c>
      <c r="G17" s="93" t="s">
        <v>128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v>15</v>
      </c>
      <c r="D18" s="5"/>
      <c r="E18" s="3"/>
      <c r="F18" s="40">
        <v>10</v>
      </c>
      <c r="G18" s="93" t="s">
        <v>127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v>9</v>
      </c>
      <c r="D19" s="5"/>
      <c r="E19" s="3"/>
      <c r="F19" s="40">
        <v>11</v>
      </c>
      <c r="G19" s="93" t="s">
        <v>126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4</v>
      </c>
      <c r="D20" s="5"/>
      <c r="E20" s="3"/>
      <c r="F20" s="40">
        <v>12</v>
      </c>
      <c r="G20" s="93" t="s">
        <v>125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19.6</v>
      </c>
      <c r="D21" s="5"/>
      <c r="E21" s="3"/>
      <c r="F21" s="40">
        <v>13</v>
      </c>
      <c r="G21" s="93" t="s">
        <v>124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12</v>
      </c>
      <c r="D22" s="5"/>
      <c r="E22" s="3"/>
      <c r="F22" s="40">
        <v>14</v>
      </c>
      <c r="G22" s="93" t="s">
        <v>123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122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121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7.8</v>
      </c>
      <c r="D25" s="5" t="s">
        <v>46</v>
      </c>
      <c r="E25" s="5">
        <f>Data1!$AF$41</f>
        <v>24</v>
      </c>
      <c r="F25" s="40">
        <v>17</v>
      </c>
      <c r="G25" s="93" t="s">
        <v>120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131.8</v>
      </c>
      <c r="D26" s="5" t="s">
        <v>46</v>
      </c>
      <c r="E26" s="143">
        <v>1.16</v>
      </c>
      <c r="F26" s="40">
        <v>18</v>
      </c>
      <c r="G26" s="93" t="s">
        <v>140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139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138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137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52</v>
      </c>
      <c r="D30" s="5"/>
      <c r="E30" s="5"/>
      <c r="F30" s="40">
        <v>22</v>
      </c>
      <c r="G30" s="93" t="s">
        <v>136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4</v>
      </c>
      <c r="D31" s="22"/>
      <c r="E31" s="5"/>
      <c r="F31" s="40">
        <v>23</v>
      </c>
      <c r="G31" s="93" t="s">
        <v>135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134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133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1</v>
      </c>
      <c r="D34" s="3"/>
      <c r="E34" s="3"/>
      <c r="F34" s="40">
        <v>26</v>
      </c>
      <c r="G34" s="93" t="s">
        <v>132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151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148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147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152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5</v>
      </c>
      <c r="D39" s="5"/>
      <c r="E39" s="3"/>
      <c r="F39" s="40">
        <v>31</v>
      </c>
      <c r="G39" s="95" t="s">
        <v>153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18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1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154</v>
      </c>
      <c r="B43" s="3" t="s">
        <v>155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158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159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156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2015-04-10T11:11:41Z</dcterms:modified>
  <cp:category/>
  <cp:version/>
  <cp:contentType/>
  <cp:contentStatus/>
</cp:coreProperties>
</file>