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'Data1'!$A$1:$Z$46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<sst xmlns="http://schemas.openxmlformats.org/spreadsheetml/2006/main" count="193" uniqueCount="148">
  <si>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</si>
  <si>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</si>
  <si>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</si>
  <si>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</si>
  <si>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</si>
  <si>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</si>
  <si>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</si>
  <si>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Month</t>
  </si>
  <si>
    <t>0900 (GMT)</t>
  </si>
  <si>
    <t>cm depth.</t>
  </si>
  <si>
    <t>direct</t>
  </si>
  <si>
    <t>hr</t>
  </si>
  <si>
    <t>Max</t>
  </si>
  <si>
    <t>Min</t>
  </si>
  <si>
    <t>Dry</t>
  </si>
  <si>
    <t>Wet</t>
  </si>
  <si>
    <t>Grass</t>
  </si>
  <si>
    <t>Conc</t>
  </si>
  <si>
    <t>mm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</si>
  <si>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</si>
  <si>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</si>
  <si>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</si>
  <si>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</si>
  <si>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</si>
  <si>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</si>
  <si>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</si>
  <si>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</si>
  <si>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</si>
  <si>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</si>
  <si>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</si>
  <si>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</si>
  <si>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</si>
  <si>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</si>
  <si>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</si>
  <si>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</si>
  <si>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</si>
  <si>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</si>
  <si>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</si>
  <si>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</si>
  <si>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</si>
  <si>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</si>
  <si>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</si>
  <si>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</si>
  <si>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</si>
  <si>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</si>
  <si>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</si>
  <si>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</si>
  <si>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</si>
  <si>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</si>
  <si>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</si>
  <si>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</si>
  <si>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</si>
  <si>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</si>
  <si>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</si>
  <si>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</si>
  <si>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</si>
  <si>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</si>
  <si>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</si>
  <si>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</si>
  <si>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</si>
  <si>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</si>
  <si>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</si>
  <si>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</si>
  <si>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</si>
  <si>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</si>
  <si>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</si>
  <si>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</si>
  <si>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</si>
  <si>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</si>
  <si>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</si>
  <si>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</si>
  <si>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</si>
  <si>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</si>
  <si>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</si>
  <si>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</si>
  <si>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</si>
  <si>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</si>
  <si>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</si>
  <si>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</si>
  <si>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</si>
  <si>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</si>
  <si>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</si>
  <si>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</si>
  <si>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</si>
  <si>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</si>
  <si>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</si>
  <si>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</si>
  <si>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</si>
  <si>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</si>
  <si>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</si>
  <si>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</si>
  <si>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</si>
  <si>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</si>
  <si>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</si>
  <si>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</si>
  <si>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5cm</t>
  </si>
  <si>
    <t>30cm</t>
  </si>
  <si>
    <t>50cm</t>
  </si>
  <si>
    <t>Cloud</t>
  </si>
  <si>
    <t>cover</t>
  </si>
  <si>
    <t>Oktas</t>
  </si>
  <si>
    <t>W</t>
  </si>
  <si>
    <t>SW</t>
  </si>
  <si>
    <t>A showery day, particularly in the morning and early afternoon. Some heavy with hail.</t>
  </si>
  <si>
    <t>Rather windy and feeling cool again, with some light drizzle later. Cloudy and dull.</t>
  </si>
  <si>
    <t>A much brighter, warmer day with lots of bright or sunny spells. Lighter winds too.</t>
  </si>
  <si>
    <t>SE</t>
  </si>
  <si>
    <t>tr</t>
  </si>
  <si>
    <t>Long sunny spells, but breezy. Becoming exceptionally warm; more cloud by evening.</t>
  </si>
  <si>
    <t>A cooler day but still warm with long, sunny spells and lighter winds.</t>
  </si>
  <si>
    <t>A bright, chilly start but soon warming up. Cloudier with showers later in the day.</t>
  </si>
  <si>
    <t>A cloudy, cooler day with showery rain, especially during the morning. Brighter evening.</t>
  </si>
  <si>
    <t>E</t>
  </si>
  <si>
    <t>Days of gale gusts</t>
  </si>
  <si>
    <t>Cloudy with spells of heavy, persistent rain throughout the day. A few drier interludes.</t>
  </si>
  <si>
    <t>A damp, drizzly start. Brighter and warmer by lunchtime with some sunshine later.</t>
  </si>
  <si>
    <t>Gloriously sunny - a chilly start but becoming warm in the afternoon. Almost cloudless.</t>
  </si>
  <si>
    <t>A very cool start, but warming up quickly under clear blue skies. Light winds too.</t>
  </si>
  <si>
    <t>NW</t>
  </si>
  <si>
    <t>Another chilly start, but warming up quickly again with hazy sun. Showery rain by eve.</t>
  </si>
  <si>
    <t>A misty morning with drizzle easing off later. Remaining mostly cloudy and very cool.</t>
  </si>
  <si>
    <t>Warmer but mostly cloudy with only a little brightness. Winds mostly light.</t>
  </si>
  <si>
    <t>A rather wet mornind with spells of rain, clearing by afternoon with further showers.</t>
  </si>
  <si>
    <t>Cloudy on the whole with a few bright intervals. Feeling warm and quite humid.</t>
  </si>
  <si>
    <t>Cooler and cloudy with rain setting in by lunchtime, persistent but mostly light.</t>
  </si>
  <si>
    <t>Brighter and windy with a few showers and some sun. Further rain and wind overnight</t>
  </si>
  <si>
    <t>A bright and breezy day with a few blustery showers. Feeling cool in the wind.</t>
  </si>
  <si>
    <t>Another showery day with some sunny intervals. Temps dropping in any showers.</t>
  </si>
  <si>
    <t>A wet morning, clearing to showers later, some heavy with hail and thunder*.</t>
  </si>
  <si>
    <t>*21st: Heavy downpour wil hal at 1910BST, thunder and lightening observed around this</t>
  </si>
  <si>
    <t>time too. As much as 5mm fell in under 15minutes.</t>
  </si>
  <si>
    <t>Another wet morning, clearing to further showers later. Brief brightness; mostly cloudy.</t>
  </si>
  <si>
    <t>A chilly start, then bright spells with a few brief showers.</t>
  </si>
  <si>
    <t>Cold and wet first thing, becoming drier and brighter by afternoon. Still cool though.</t>
  </si>
  <si>
    <t>A much brighter day with spells of sunshine. Warmer too, but more rain overnight.</t>
  </si>
  <si>
    <t>A wet start but clearing quite quickly. Gradually becoming brighter with some sun later.</t>
  </si>
  <si>
    <t>Rain setting in during the morning, but mostly light. Sunnier later, but quite breezy.</t>
  </si>
  <si>
    <t>A brighter day and dry with some bright or sunny spells. A cool breeze at times.</t>
  </si>
  <si>
    <t>Much cooler with a mixture of sunshine and showers, and gusty winds at times.</t>
  </si>
  <si>
    <t>A chilly start with a ground frost, then bright and breezy but feeling cool.</t>
  </si>
  <si>
    <t>May</t>
  </si>
  <si>
    <t>Date/diff from average</t>
  </si>
  <si>
    <t>Another slight ground frost, then bright spells but feeling cool in the breeze.</t>
  </si>
  <si>
    <t>Notes:</t>
  </si>
  <si>
    <t>Mean temp 12.5C equal to 2001 &amp; 2002; equal warmest since 1999 (12.9C); mean max highest since 2004; mean min highest since 1999;</t>
  </si>
  <si>
    <t>Max 25.9C similar to previous years, but lowest since 2004 (24.3C); low max 11.8C lowest since 2000; high min 12.2C lowest since 2004;</t>
  </si>
  <si>
    <t xml:space="preserve">day since 8th November and wettest May day since 2001.  </t>
  </si>
  <si>
    <t>absolute min 3.0C highest since 1999; rainfall 75.3mm, probably wettest since 1993; 21 rain days most on May record; 15.0mm on 21st wettest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</si>
</sst>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9.25"/>
      <name val="Arial"/>
      <family val="0"/>
    </font>
    <font>
      <b/>
      <sz val="11"/>
      <name val="Arial"/>
      <family val="0"/>
    </font>
    <font>
      <b/>
      <sz val="9.25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7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0" fillId="2" borderId="22" xfId="0" applyFill="1" applyBorder="1" applyAlignment="1">
      <alignment horizontal="center"/>
    </xf>
    <xf numFmtId="165" fontId="0" fillId="2" borderId="23" xfId="0" applyNumberFormat="1" applyFill="1" applyBorder="1" applyAlignment="1">
      <alignment horizontal="center"/>
    </xf>
    <xf numFmtId="165" fontId="0" fillId="2" borderId="24" xfId="0" applyNumberFormat="1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22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49" fontId="0" fillId="2" borderId="23" xfId="0" applyNumberFormat="1" applyFill="1" applyBorder="1" applyAlignment="1">
      <alignment horizontal="center"/>
    </xf>
    <xf numFmtId="166" fontId="0" fillId="2" borderId="25" xfId="0" applyNumberFormat="1" applyFill="1" applyBorder="1" applyAlignment="1">
      <alignment horizontal="center"/>
    </xf>
    <xf numFmtId="166" fontId="0" fillId="2" borderId="22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18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3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165" fontId="0" fillId="2" borderId="42" xfId="0" applyNumberFormat="1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7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46" xfId="0" applyNumberFormat="1" applyFill="1" applyBorder="1" applyAlignment="1">
      <alignment horizontal="center"/>
    </xf>
    <xf numFmtId="165" fontId="0" fillId="2" borderId="47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9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 textRotation="90"/>
    </xf>
    <xf numFmtId="0" fontId="0" fillId="0" borderId="21" xfId="0" applyBorder="1" applyAlignment="1">
      <alignment textRotation="90"/>
    </xf>
    <xf numFmtId="0" fontId="0" fillId="0" borderId="48" xfId="0" applyBorder="1" applyAlignment="1">
      <alignment/>
    </xf>
    <xf numFmtId="0" fontId="0" fillId="0" borderId="31" xfId="0" applyBorder="1" applyAlignment="1">
      <alignment/>
    </xf>
    <xf numFmtId="0" fontId="0" fillId="0" borderId="49" xfId="0" applyBorder="1" applyAlignment="1">
      <alignment/>
    </xf>
    <xf numFmtId="0" fontId="0" fillId="0" borderId="33" xfId="0" applyBorder="1" applyAlignment="1">
      <alignment/>
    </xf>
    <xf numFmtId="0" fontId="0" fillId="0" borderId="50" xfId="0" applyBorder="1" applyAlignment="1">
      <alignment/>
    </xf>
    <xf numFmtId="165" fontId="0" fillId="2" borderId="51" xfId="0" applyNumberFormat="1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165" fontId="0" fillId="2" borderId="52" xfId="0" applyNumberFormat="1" applyFill="1" applyBorder="1" applyAlignment="1">
      <alignment horizontal="center"/>
    </xf>
    <xf numFmtId="165" fontId="0" fillId="2" borderId="53" xfId="0" applyNumberFormat="1" applyFill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1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11.8</c:v>
                </c:pt>
                <c:pt idx="1">
                  <c:v>13.7</c:v>
                </c:pt>
                <c:pt idx="2">
                  <c:v>19.9</c:v>
                </c:pt>
                <c:pt idx="3">
                  <c:v>25.9</c:v>
                </c:pt>
                <c:pt idx="4">
                  <c:v>20.2</c:v>
                </c:pt>
                <c:pt idx="5">
                  <c:v>19.6</c:v>
                </c:pt>
                <c:pt idx="6">
                  <c:v>14</c:v>
                </c:pt>
                <c:pt idx="7">
                  <c:v>14.9</c:v>
                </c:pt>
                <c:pt idx="8">
                  <c:v>20</c:v>
                </c:pt>
                <c:pt idx="9">
                  <c:v>21.9</c:v>
                </c:pt>
                <c:pt idx="10">
                  <c:v>23</c:v>
                </c:pt>
                <c:pt idx="11">
                  <c:v>23.1</c:v>
                </c:pt>
                <c:pt idx="12">
                  <c:v>12.1</c:v>
                </c:pt>
                <c:pt idx="13">
                  <c:v>16.2</c:v>
                </c:pt>
                <c:pt idx="14">
                  <c:v>16.1</c:v>
                </c:pt>
                <c:pt idx="15">
                  <c:v>18.7</c:v>
                </c:pt>
                <c:pt idx="16">
                  <c:v>16.4</c:v>
                </c:pt>
                <c:pt idx="17">
                  <c:v>18.2</c:v>
                </c:pt>
                <c:pt idx="18">
                  <c:v>15.5</c:v>
                </c:pt>
                <c:pt idx="19">
                  <c:v>16</c:v>
                </c:pt>
                <c:pt idx="20">
                  <c:v>15.8</c:v>
                </c:pt>
                <c:pt idx="21">
                  <c:v>15.5</c:v>
                </c:pt>
                <c:pt idx="22">
                  <c:v>14.1</c:v>
                </c:pt>
                <c:pt idx="23">
                  <c:v>13.9</c:v>
                </c:pt>
                <c:pt idx="24">
                  <c:v>17.4</c:v>
                </c:pt>
                <c:pt idx="25">
                  <c:v>19.1</c:v>
                </c:pt>
                <c:pt idx="26">
                  <c:v>17.7</c:v>
                </c:pt>
                <c:pt idx="27">
                  <c:v>17.3</c:v>
                </c:pt>
                <c:pt idx="28">
                  <c:v>12.7</c:v>
                </c:pt>
                <c:pt idx="29">
                  <c:v>14.3</c:v>
                </c:pt>
                <c:pt idx="30">
                  <c:v>16.6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7.2</c:v>
                </c:pt>
                <c:pt idx="1">
                  <c:v>3.1</c:v>
                </c:pt>
                <c:pt idx="2">
                  <c:v>6.5</c:v>
                </c:pt>
                <c:pt idx="3">
                  <c:v>7.8</c:v>
                </c:pt>
                <c:pt idx="4">
                  <c:v>8.2</c:v>
                </c:pt>
                <c:pt idx="5">
                  <c:v>3.8</c:v>
                </c:pt>
                <c:pt idx="6">
                  <c:v>10.7</c:v>
                </c:pt>
                <c:pt idx="7">
                  <c:v>9.5</c:v>
                </c:pt>
                <c:pt idx="8">
                  <c:v>9.7</c:v>
                </c:pt>
                <c:pt idx="9">
                  <c:v>8.2</c:v>
                </c:pt>
                <c:pt idx="10">
                  <c:v>4</c:v>
                </c:pt>
                <c:pt idx="11">
                  <c:v>6</c:v>
                </c:pt>
                <c:pt idx="12">
                  <c:v>10.8</c:v>
                </c:pt>
                <c:pt idx="13">
                  <c:v>8.6</c:v>
                </c:pt>
                <c:pt idx="14">
                  <c:v>10.1</c:v>
                </c:pt>
                <c:pt idx="15">
                  <c:v>10.9</c:v>
                </c:pt>
                <c:pt idx="16">
                  <c:v>9.8</c:v>
                </c:pt>
                <c:pt idx="17">
                  <c:v>10.8</c:v>
                </c:pt>
                <c:pt idx="18">
                  <c:v>9.9</c:v>
                </c:pt>
                <c:pt idx="19">
                  <c:v>10</c:v>
                </c:pt>
                <c:pt idx="20">
                  <c:v>7.7</c:v>
                </c:pt>
                <c:pt idx="21">
                  <c:v>8.3</c:v>
                </c:pt>
                <c:pt idx="22">
                  <c:v>3.1</c:v>
                </c:pt>
                <c:pt idx="23">
                  <c:v>6.3</c:v>
                </c:pt>
                <c:pt idx="24">
                  <c:v>6.6</c:v>
                </c:pt>
                <c:pt idx="25">
                  <c:v>9.6</c:v>
                </c:pt>
                <c:pt idx="26">
                  <c:v>12.2</c:v>
                </c:pt>
                <c:pt idx="27">
                  <c:v>8.4</c:v>
                </c:pt>
                <c:pt idx="28">
                  <c:v>6.3</c:v>
                </c:pt>
                <c:pt idx="29">
                  <c:v>3.8</c:v>
                </c:pt>
                <c:pt idx="30">
                  <c:v>3</c:v>
                </c:pt>
              </c:numCache>
            </c:numRef>
          </c:val>
          <c:smooth val="0"/>
        </c:ser>
        <c:marker val="1"/>
        <c:axId val="9389128"/>
        <c:axId val="17393289"/>
      </c:lineChart>
      <c:catAx>
        <c:axId val="9389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393289"/>
        <c:crosses val="autoZero"/>
        <c:auto val="1"/>
        <c:lblOffset val="100"/>
        <c:noMultiLvlLbl val="0"/>
      </c:catAx>
      <c:valAx>
        <c:axId val="173932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93891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Data1!$S$6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Data1!$S$9:$S$39</c:f>
              <c:numCache>
                <c:ptCount val="31"/>
                <c:pt idx="0">
                  <c:v>2.9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2.3</c:v>
                </c:pt>
                <c:pt idx="7">
                  <c:v>9.1</c:v>
                </c:pt>
                <c:pt idx="8">
                  <c:v>0.1</c:v>
                </c:pt>
                <c:pt idx="9">
                  <c:v>0</c:v>
                </c:pt>
                <c:pt idx="10">
                  <c:v>0</c:v>
                </c:pt>
                <c:pt idx="11">
                  <c:v>1.4</c:v>
                </c:pt>
                <c:pt idx="12">
                  <c:v>2.2</c:v>
                </c:pt>
                <c:pt idx="13">
                  <c:v>0.2</c:v>
                </c:pt>
                <c:pt idx="14">
                  <c:v>4.7</c:v>
                </c:pt>
                <c:pt idx="15">
                  <c:v>0</c:v>
                </c:pt>
                <c:pt idx="16">
                  <c:v>5.3</c:v>
                </c:pt>
                <c:pt idx="17">
                  <c:v>1.8</c:v>
                </c:pt>
                <c:pt idx="18">
                  <c:v>1.5</c:v>
                </c:pt>
                <c:pt idx="19">
                  <c:v>5</c:v>
                </c:pt>
                <c:pt idx="20">
                  <c:v>15</c:v>
                </c:pt>
                <c:pt idx="21">
                  <c:v>6.1</c:v>
                </c:pt>
                <c:pt idx="22">
                  <c:v>0.3</c:v>
                </c:pt>
                <c:pt idx="23">
                  <c:v>3</c:v>
                </c:pt>
                <c:pt idx="24">
                  <c:v>9.8</c:v>
                </c:pt>
                <c:pt idx="25">
                  <c:v>0.3</c:v>
                </c:pt>
                <c:pt idx="26">
                  <c:v>1.7</c:v>
                </c:pt>
                <c:pt idx="27">
                  <c:v>0</c:v>
                </c:pt>
                <c:pt idx="28">
                  <c:v>1.3</c:v>
                </c:pt>
                <c:pt idx="29">
                  <c:v>0</c:v>
                </c:pt>
                <c:pt idx="30">
                  <c:v>0.3</c:v>
                </c:pt>
              </c:numCache>
            </c:numRef>
          </c:val>
        </c:ser>
        <c:axId val="22321874"/>
        <c:axId val="66679139"/>
      </c:barChart>
      <c:catAx>
        <c:axId val="22321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679139"/>
        <c:crosses val="autoZero"/>
        <c:auto val="1"/>
        <c:lblOffset val="100"/>
        <c:noMultiLvlLbl val="0"/>
      </c:catAx>
      <c:valAx>
        <c:axId val="666791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223218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</c:numCache>
            </c:numRef>
          </c:val>
        </c:ser>
        <c:axId val="63241340"/>
        <c:axId val="32301149"/>
      </c:barChart>
      <c:catAx>
        <c:axId val="63241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301149"/>
        <c:crosses val="autoZero"/>
        <c:auto val="1"/>
        <c:lblOffset val="100"/>
        <c:noMultiLvlLbl val="0"/>
      </c:catAx>
      <c:valAx>
        <c:axId val="323011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632413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6.8</c:v>
                </c:pt>
                <c:pt idx="1">
                  <c:v>-1.8</c:v>
                </c:pt>
                <c:pt idx="2">
                  <c:v>4.8</c:v>
                </c:pt>
                <c:pt idx="3">
                  <c:v>3.4</c:v>
                </c:pt>
                <c:pt idx="4">
                  <c:v>4.1</c:v>
                </c:pt>
                <c:pt idx="5">
                  <c:v>1.1</c:v>
                </c:pt>
                <c:pt idx="6">
                  <c:v>9</c:v>
                </c:pt>
                <c:pt idx="7">
                  <c:v>5.2</c:v>
                </c:pt>
                <c:pt idx="8">
                  <c:v>8.9</c:v>
                </c:pt>
                <c:pt idx="9">
                  <c:v>4.9</c:v>
                </c:pt>
                <c:pt idx="10">
                  <c:v>0.5</c:v>
                </c:pt>
                <c:pt idx="11">
                  <c:v>2.9</c:v>
                </c:pt>
                <c:pt idx="12">
                  <c:v>10.2</c:v>
                </c:pt>
                <c:pt idx="13">
                  <c:v>9</c:v>
                </c:pt>
                <c:pt idx="14">
                  <c:v>8.5</c:v>
                </c:pt>
                <c:pt idx="15">
                  <c:v>7.2</c:v>
                </c:pt>
                <c:pt idx="16">
                  <c:v>5.2</c:v>
                </c:pt>
                <c:pt idx="17">
                  <c:v>8.7</c:v>
                </c:pt>
                <c:pt idx="18">
                  <c:v>8.6</c:v>
                </c:pt>
                <c:pt idx="19">
                  <c:v>8</c:v>
                </c:pt>
                <c:pt idx="20">
                  <c:v>4.7</c:v>
                </c:pt>
                <c:pt idx="21">
                  <c:v>4.3</c:v>
                </c:pt>
                <c:pt idx="22">
                  <c:v>-0.6</c:v>
                </c:pt>
                <c:pt idx="23">
                  <c:v>5.6</c:v>
                </c:pt>
                <c:pt idx="24">
                  <c:v>4.7</c:v>
                </c:pt>
                <c:pt idx="25">
                  <c:v>6.6</c:v>
                </c:pt>
                <c:pt idx="26">
                  <c:v>9.2</c:v>
                </c:pt>
                <c:pt idx="27">
                  <c:v>6.2</c:v>
                </c:pt>
                <c:pt idx="28">
                  <c:v>3.2</c:v>
                </c:pt>
                <c:pt idx="29">
                  <c:v>-0.1</c:v>
                </c:pt>
                <c:pt idx="30">
                  <c:v>-0.1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</c:numCache>
            </c:numRef>
          </c:val>
          <c:smooth val="0"/>
        </c:ser>
        <c:marker val="1"/>
        <c:axId val="22274886"/>
        <c:axId val="66256247"/>
      </c:lineChart>
      <c:catAx>
        <c:axId val="22274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256247"/>
        <c:crosses val="autoZero"/>
        <c:auto val="1"/>
        <c:lblOffset val="100"/>
        <c:noMultiLvlLbl val="0"/>
      </c:catAx>
      <c:valAx>
        <c:axId val="662562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222748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5cm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  <c:pt idx="0">
                  <c:v>10.9</c:v>
                </c:pt>
                <c:pt idx="1">
                  <c:v>6.7</c:v>
                </c:pt>
                <c:pt idx="2">
                  <c:v>10.3</c:v>
                </c:pt>
                <c:pt idx="3">
                  <c:v>15.5</c:v>
                </c:pt>
                <c:pt idx="4">
                  <c:v>11.6</c:v>
                </c:pt>
                <c:pt idx="5">
                  <c:v>14</c:v>
                </c:pt>
                <c:pt idx="6">
                  <c:v>13</c:v>
                </c:pt>
                <c:pt idx="7">
                  <c:v>11.8</c:v>
                </c:pt>
                <c:pt idx="8">
                  <c:v>11.3</c:v>
                </c:pt>
                <c:pt idx="9">
                  <c:v>10.1</c:v>
                </c:pt>
                <c:pt idx="10">
                  <c:v>9.9</c:v>
                </c:pt>
                <c:pt idx="11">
                  <c:v>11.4</c:v>
                </c:pt>
                <c:pt idx="12">
                  <c:v>13.1</c:v>
                </c:pt>
                <c:pt idx="13">
                  <c:v>12</c:v>
                </c:pt>
                <c:pt idx="14">
                  <c:v>12.2</c:v>
                </c:pt>
                <c:pt idx="15">
                  <c:v>12.8</c:v>
                </c:pt>
                <c:pt idx="16">
                  <c:v>12.9</c:v>
                </c:pt>
                <c:pt idx="17">
                  <c:v>12.9</c:v>
                </c:pt>
                <c:pt idx="18">
                  <c:v>12.1</c:v>
                </c:pt>
                <c:pt idx="19">
                  <c:v>11.5</c:v>
                </c:pt>
                <c:pt idx="20">
                  <c:v>11</c:v>
                </c:pt>
                <c:pt idx="21">
                  <c:v>11.6</c:v>
                </c:pt>
                <c:pt idx="22">
                  <c:v>9.1</c:v>
                </c:pt>
                <c:pt idx="23">
                  <c:v>10</c:v>
                </c:pt>
                <c:pt idx="24">
                  <c:v>11.9</c:v>
                </c:pt>
                <c:pt idx="25">
                  <c:v>12.1</c:v>
                </c:pt>
                <c:pt idx="26">
                  <c:v>14.4</c:v>
                </c:pt>
                <c:pt idx="27">
                  <c:v>14</c:v>
                </c:pt>
                <c:pt idx="28">
                  <c:v>15.1</c:v>
                </c:pt>
                <c:pt idx="29">
                  <c:v>12.1</c:v>
                </c:pt>
                <c:pt idx="30">
                  <c:v>14.2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  <c:pt idx="0">
                  <c:v>10</c:v>
                </c:pt>
                <c:pt idx="1">
                  <c:v>8.1</c:v>
                </c:pt>
                <c:pt idx="2">
                  <c:v>10.1</c:v>
                </c:pt>
                <c:pt idx="3">
                  <c:v>12.3</c:v>
                </c:pt>
                <c:pt idx="4">
                  <c:v>12.1</c:v>
                </c:pt>
                <c:pt idx="5">
                  <c:v>12.4</c:v>
                </c:pt>
                <c:pt idx="6">
                  <c:v>12.7</c:v>
                </c:pt>
                <c:pt idx="7">
                  <c:v>11.9</c:v>
                </c:pt>
                <c:pt idx="8">
                  <c:v>11.9</c:v>
                </c:pt>
                <c:pt idx="9">
                  <c:v>11.1</c:v>
                </c:pt>
                <c:pt idx="10">
                  <c:v>10.8</c:v>
                </c:pt>
                <c:pt idx="11">
                  <c:v>11.9</c:v>
                </c:pt>
                <c:pt idx="12">
                  <c:v>12.5</c:v>
                </c:pt>
                <c:pt idx="13">
                  <c:v>12.1</c:v>
                </c:pt>
                <c:pt idx="14">
                  <c:v>12.6</c:v>
                </c:pt>
                <c:pt idx="15">
                  <c:v>12.7</c:v>
                </c:pt>
                <c:pt idx="16">
                  <c:v>12.9</c:v>
                </c:pt>
                <c:pt idx="17">
                  <c:v>12.9</c:v>
                </c:pt>
                <c:pt idx="18">
                  <c:v>12.6</c:v>
                </c:pt>
                <c:pt idx="19">
                  <c:v>12.5</c:v>
                </c:pt>
                <c:pt idx="20">
                  <c:v>12</c:v>
                </c:pt>
                <c:pt idx="21">
                  <c:v>11.4</c:v>
                </c:pt>
                <c:pt idx="22">
                  <c:v>9.8</c:v>
                </c:pt>
                <c:pt idx="23">
                  <c:v>10.5</c:v>
                </c:pt>
                <c:pt idx="24">
                  <c:v>10.8</c:v>
                </c:pt>
                <c:pt idx="25">
                  <c:v>12.2</c:v>
                </c:pt>
                <c:pt idx="26">
                  <c:v>13.8</c:v>
                </c:pt>
                <c:pt idx="27">
                  <c:v>12.9</c:v>
                </c:pt>
                <c:pt idx="28">
                  <c:v>13.9</c:v>
                </c:pt>
                <c:pt idx="29">
                  <c:v>11.7</c:v>
                </c:pt>
                <c:pt idx="30">
                  <c:v>12.1</c:v>
                </c:pt>
              </c:numCache>
            </c:numRef>
          </c:val>
          <c:smooth val="0"/>
        </c:ser>
        <c:marker val="1"/>
        <c:axId val="59435312"/>
        <c:axId val="65155761"/>
      </c:lineChart>
      <c:catAx>
        <c:axId val="59435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155761"/>
        <c:crosses val="autoZero"/>
        <c:auto val="1"/>
        <c:lblOffset val="100"/>
        <c:noMultiLvlLbl val="0"/>
      </c:catAx>
      <c:valAx>
        <c:axId val="651557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594353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30cm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  <c:pt idx="0">
                  <c:v>10.2</c:v>
                </c:pt>
                <c:pt idx="1">
                  <c:v>10.6</c:v>
                </c:pt>
                <c:pt idx="2">
                  <c:v>10.3</c:v>
                </c:pt>
                <c:pt idx="3">
                  <c:v>11.2</c:v>
                </c:pt>
                <c:pt idx="4">
                  <c:v>12.7</c:v>
                </c:pt>
                <c:pt idx="5">
                  <c:v>12.6</c:v>
                </c:pt>
                <c:pt idx="6">
                  <c:v>12.6</c:v>
                </c:pt>
                <c:pt idx="7">
                  <c:v>12.1</c:v>
                </c:pt>
                <c:pt idx="8">
                  <c:v>12.1</c:v>
                </c:pt>
                <c:pt idx="9">
                  <c:v>12.2</c:v>
                </c:pt>
                <c:pt idx="10">
                  <c:v>12.3</c:v>
                </c:pt>
                <c:pt idx="11">
                  <c:v>12.9</c:v>
                </c:pt>
                <c:pt idx="12">
                  <c:v>13.7</c:v>
                </c:pt>
                <c:pt idx="13">
                  <c:v>12.5</c:v>
                </c:pt>
                <c:pt idx="14">
                  <c:v>12.8</c:v>
                </c:pt>
                <c:pt idx="15">
                  <c:v>12.9</c:v>
                </c:pt>
                <c:pt idx="16">
                  <c:v>13.1</c:v>
                </c:pt>
                <c:pt idx="17">
                  <c:v>13.1</c:v>
                </c:pt>
                <c:pt idx="18">
                  <c:v>13</c:v>
                </c:pt>
                <c:pt idx="19">
                  <c:v>12.9</c:v>
                </c:pt>
                <c:pt idx="20">
                  <c:v>12.7</c:v>
                </c:pt>
                <c:pt idx="21">
                  <c:v>12</c:v>
                </c:pt>
                <c:pt idx="22">
                  <c:v>11.4</c:v>
                </c:pt>
                <c:pt idx="23">
                  <c:v>11.5</c:v>
                </c:pt>
                <c:pt idx="24">
                  <c:v>11.4</c:v>
                </c:pt>
                <c:pt idx="25">
                  <c:v>12.6</c:v>
                </c:pt>
                <c:pt idx="26">
                  <c:v>13.1</c:v>
                </c:pt>
                <c:pt idx="27">
                  <c:v>12.8</c:v>
                </c:pt>
                <c:pt idx="28">
                  <c:v>12.8</c:v>
                </c:pt>
                <c:pt idx="29">
                  <c:v>11.8</c:v>
                </c:pt>
                <c:pt idx="30">
                  <c:v>11.9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  <c:pt idx="0">
                  <c:v>10.1</c:v>
                </c:pt>
                <c:pt idx="1">
                  <c:v>10.1</c:v>
                </c:pt>
                <c:pt idx="2">
                  <c:v>10.1</c:v>
                </c:pt>
                <c:pt idx="3">
                  <c:v>10.3</c:v>
                </c:pt>
                <c:pt idx="4">
                  <c:v>10.6</c:v>
                </c:pt>
                <c:pt idx="5">
                  <c:v>10.9</c:v>
                </c:pt>
                <c:pt idx="6">
                  <c:v>11.2</c:v>
                </c:pt>
                <c:pt idx="7">
                  <c:v>11.3</c:v>
                </c:pt>
                <c:pt idx="8">
                  <c:v>11.3</c:v>
                </c:pt>
                <c:pt idx="9">
                  <c:v>11.4</c:v>
                </c:pt>
                <c:pt idx="10">
                  <c:v>11.6</c:v>
                </c:pt>
                <c:pt idx="11">
                  <c:v>11.8</c:v>
                </c:pt>
                <c:pt idx="12">
                  <c:v>12.1</c:v>
                </c:pt>
                <c:pt idx="13">
                  <c:v>12.1</c:v>
                </c:pt>
                <c:pt idx="14">
                  <c:v>12.1</c:v>
                </c:pt>
                <c:pt idx="15">
                  <c:v>12.1</c:v>
                </c:pt>
                <c:pt idx="16">
                  <c:v>12.1</c:v>
                </c:pt>
                <c:pt idx="17">
                  <c:v>12.2</c:v>
                </c:pt>
                <c:pt idx="18">
                  <c:v>12.2</c:v>
                </c:pt>
                <c:pt idx="19">
                  <c:v>0</c:v>
                </c:pt>
                <c:pt idx="20">
                  <c:v>12.2</c:v>
                </c:pt>
                <c:pt idx="21">
                  <c:v>12.1</c:v>
                </c:pt>
                <c:pt idx="22">
                  <c:v>12.1</c:v>
                </c:pt>
                <c:pt idx="23">
                  <c:v>11.9</c:v>
                </c:pt>
                <c:pt idx="24">
                  <c:v>11.9</c:v>
                </c:pt>
                <c:pt idx="25">
                  <c:v>11.9</c:v>
                </c:pt>
                <c:pt idx="26">
                  <c:v>12.1</c:v>
                </c:pt>
                <c:pt idx="27">
                  <c:v>12.3</c:v>
                </c:pt>
                <c:pt idx="28">
                  <c:v>12.3</c:v>
                </c:pt>
                <c:pt idx="29">
                  <c:v>12.3</c:v>
                </c:pt>
                <c:pt idx="30">
                  <c:v>12.2</c:v>
                </c:pt>
              </c:numCache>
            </c:numRef>
          </c:val>
          <c:smooth val="0"/>
        </c:ser>
        <c:marker val="1"/>
        <c:axId val="49530938"/>
        <c:axId val="43125259"/>
      </c:lineChart>
      <c:catAx>
        <c:axId val="49530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125259"/>
        <c:crosses val="autoZero"/>
        <c:auto val="1"/>
        <c:lblOffset val="100"/>
        <c:noMultiLvlLbl val="0"/>
      </c:catAx>
      <c:valAx>
        <c:axId val="431252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495309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Data1!$W$7</c:f>
              <c:strCache>
                <c:ptCount val="1"/>
                <c:pt idx="0">
                  <c:v>MSL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Data1!$W$9:$W$39</c:f>
              <c:numCache>
                <c:ptCount val="31"/>
                <c:pt idx="0">
                  <c:v>998.3577994547444</c:v>
                </c:pt>
                <c:pt idx="1">
                  <c:v>1006.9915629988657</c:v>
                </c:pt>
                <c:pt idx="2">
                  <c:v>1010.5422188318881</c:v>
                </c:pt>
                <c:pt idx="3">
                  <c:v>1014.9306326026519</c:v>
                </c:pt>
                <c:pt idx="4">
                  <c:v>1019.7135335227218</c:v>
                </c:pt>
                <c:pt idx="5">
                  <c:v>1022.2034106165814</c:v>
                </c:pt>
                <c:pt idx="6">
                  <c:v>1019.8547096749493</c:v>
                </c:pt>
                <c:pt idx="7">
                  <c:v>1011.282078542398</c:v>
                </c:pt>
                <c:pt idx="8">
                  <c:v>1017.7846221783929</c:v>
                </c:pt>
                <c:pt idx="9">
                  <c:v>1021.4273652900547</c:v>
                </c:pt>
                <c:pt idx="10">
                  <c:v>1020.6670657697135</c:v>
                </c:pt>
                <c:pt idx="11">
                  <c:v>1016.5431444919767</c:v>
                </c:pt>
                <c:pt idx="12">
                  <c:v>1016.225091776818</c:v>
                </c:pt>
                <c:pt idx="13">
                  <c:v>1023.1207246932793</c:v>
                </c:pt>
                <c:pt idx="14">
                  <c:v>1014.4066156209394</c:v>
                </c:pt>
                <c:pt idx="15">
                  <c:v>1014.1320871304473</c:v>
                </c:pt>
                <c:pt idx="16">
                  <c:v>1016.6647875565524</c:v>
                </c:pt>
                <c:pt idx="17">
                  <c:v>1005.0367913176005</c:v>
                </c:pt>
                <c:pt idx="18">
                  <c:v>997.3877270130605</c:v>
                </c:pt>
                <c:pt idx="19">
                  <c:v>986.5375340695789</c:v>
                </c:pt>
                <c:pt idx="20">
                  <c:v>1000.0933498178844</c:v>
                </c:pt>
                <c:pt idx="21">
                  <c:v>984.6906852700363</c:v>
                </c:pt>
                <c:pt idx="22">
                  <c:v>1012.044260346427</c:v>
                </c:pt>
                <c:pt idx="23">
                  <c:v>1011.0332710582632</c:v>
                </c:pt>
                <c:pt idx="24">
                  <c:v>1014.9981855861347</c:v>
                </c:pt>
                <c:pt idx="25">
                  <c:v>1012.9486893700995</c:v>
                </c:pt>
                <c:pt idx="26">
                  <c:v>1019.0066532718952</c:v>
                </c:pt>
                <c:pt idx="27">
                  <c:v>1021.6220301127862</c:v>
                </c:pt>
                <c:pt idx="28">
                  <c:v>1016.3407673056798</c:v>
                </c:pt>
                <c:pt idx="29">
                  <c:v>1021.9305962231211</c:v>
                </c:pt>
                <c:pt idx="30">
                  <c:v>1027.3158684178757</c:v>
                </c:pt>
              </c:numCache>
            </c:numRef>
          </c:val>
          <c:smooth val="0"/>
        </c:ser>
        <c:marker val="1"/>
        <c:axId val="52583012"/>
        <c:axId val="3485061"/>
      </c:lineChart>
      <c:catAx>
        <c:axId val="52583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85061"/>
        <c:crosses val="autoZero"/>
        <c:auto val="1"/>
        <c:lblOffset val="100"/>
        <c:noMultiLvlLbl val="0"/>
      </c:catAx>
      <c:valAx>
        <c:axId val="3485061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2583012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6.694910117075407</c:v>
                </c:pt>
                <c:pt idx="1">
                  <c:v>4.4189028760743385</c:v>
                </c:pt>
                <c:pt idx="2">
                  <c:v>10.441176361556773</c:v>
                </c:pt>
                <c:pt idx="3">
                  <c:v>13.882580552885086</c:v>
                </c:pt>
                <c:pt idx="4">
                  <c:v>9.449892918778778</c:v>
                </c:pt>
                <c:pt idx="5">
                  <c:v>9.497033035984934</c:v>
                </c:pt>
                <c:pt idx="6">
                  <c:v>10.714663286828534</c:v>
                </c:pt>
                <c:pt idx="7">
                  <c:v>9.305759426324673</c:v>
                </c:pt>
                <c:pt idx="8">
                  <c:v>8.682721879910298</c:v>
                </c:pt>
                <c:pt idx="9">
                  <c:v>10.58273389585321</c:v>
                </c:pt>
                <c:pt idx="10">
                  <c:v>10.213506029813757</c:v>
                </c:pt>
                <c:pt idx="11">
                  <c:v>14.926636338473894</c:v>
                </c:pt>
                <c:pt idx="12">
                  <c:v>10.31624446588126</c:v>
                </c:pt>
                <c:pt idx="13">
                  <c:v>9.604193757932356</c:v>
                </c:pt>
                <c:pt idx="14">
                  <c:v>9.717296855007739</c:v>
                </c:pt>
                <c:pt idx="15">
                  <c:v>10.61052601482238</c:v>
                </c:pt>
                <c:pt idx="16">
                  <c:v>11.383974793389523</c:v>
                </c:pt>
                <c:pt idx="17">
                  <c:v>10.915898451984647</c:v>
                </c:pt>
                <c:pt idx="18">
                  <c:v>9.028618900753337</c:v>
                </c:pt>
                <c:pt idx="19">
                  <c:v>9.507040592497004</c:v>
                </c:pt>
                <c:pt idx="20">
                  <c:v>9.197258355415647</c:v>
                </c:pt>
                <c:pt idx="21">
                  <c:v>10.916830948692734</c:v>
                </c:pt>
                <c:pt idx="22">
                  <c:v>5.219517770747713</c:v>
                </c:pt>
                <c:pt idx="23">
                  <c:v>5.601391774806006</c:v>
                </c:pt>
                <c:pt idx="24">
                  <c:v>7.5943428066115795</c:v>
                </c:pt>
                <c:pt idx="25">
                  <c:v>11.725214345661866</c:v>
                </c:pt>
                <c:pt idx="26">
                  <c:v>11.68361523030817</c:v>
                </c:pt>
                <c:pt idx="27">
                  <c:v>6.673181932909295</c:v>
                </c:pt>
                <c:pt idx="28">
                  <c:v>6.924863673948391</c:v>
                </c:pt>
                <c:pt idx="29">
                  <c:v>2.8453672737231113</c:v>
                </c:pt>
                <c:pt idx="30">
                  <c:v>4.961207886562176</c:v>
                </c:pt>
              </c:numCache>
            </c:numRef>
          </c:val>
          <c:smooth val="0"/>
        </c:ser>
        <c:marker val="1"/>
        <c:axId val="31365550"/>
        <c:axId val="13854495"/>
      </c:lineChart>
      <c:catAx>
        <c:axId val="31365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854495"/>
        <c:crosses val="autoZero"/>
        <c:auto val="1"/>
        <c:lblOffset val="100"/>
        <c:noMultiLvlLbl val="0"/>
      </c:catAx>
      <c:valAx>
        <c:axId val="13854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313655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0.84875</cdr:x>
      <cdr:y>0.0315</cdr:y>
    </cdr:from>
    <cdr:to>
      <cdr:x>0.93625</cdr:x>
      <cdr:y>0.0665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77625" y="21907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6d0f69c4-527c-44dd-bd2c-f8de56f17816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0.80775</cdr:x>
      <cdr:y>0.02775</cdr:y>
    </cdr:from>
    <cdr:to>
      <cdr:x>0.89675</cdr:x>
      <cdr:y>0.063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925175" y="190500"/>
          <a:ext cx="1200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1f0303a9-25f1-4fa3-8097-58a24cd8a264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0.8155</cdr:x>
      <cdr:y>0.03475</cdr:y>
    </cdr:from>
    <cdr:to>
      <cdr:x>0.90175</cdr:x>
      <cdr:y>0.07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029950" y="238125"/>
          <a:ext cx="1162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19f32e19-2d31-40ab-b223-ee0d76b6221f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</cdr:x>
      <cdr:y>0.496</cdr:y>
    </cdr:from>
    <cdr:to>
      <cdr:x>0.5205</cdr:x>
      <cdr:y>0.53375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6905625" y="3505200"/>
          <a:ext cx="1238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b86a2cc6-253c-44a2-821e-5132ece7af2d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  <cdr:relSizeAnchor xmlns:cdr="http://schemas.openxmlformats.org/drawingml/2006/chartDrawing">
    <cdr:from>
      <cdr:x>0.7975</cdr:x>
      <cdr:y>0.0255</cdr:y>
    </cdr:from>
    <cdr:to>
      <cdr:x>0.8865</cdr:x>
      <cdr:y>0.05925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10782300" y="171450"/>
          <a:ext cx="1200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577d9bd9-1f62-47a2-aec9-14a0c8a68d19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0.84625</cdr:x>
      <cdr:y>0.02375</cdr:y>
    </cdr:from>
    <cdr:to>
      <cdr:x>0.934</cdr:x>
      <cdr:y>0.05725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39525" y="161925"/>
          <a:ext cx="11906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aed64cf4-674b-47a3-b77f-e9734889f90a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</cdr:x>
      <cdr:y>0.0255</cdr:y>
    </cdr:from>
    <cdr:to>
      <cdr:x>0.91375</cdr:x>
      <cdr:y>0.05925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44250" y="171450"/>
          <a:ext cx="1209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64b588f7-0a17-42ba-8402-afb9b7ba267d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0.8165</cdr:x>
      <cdr:y>0.02775</cdr:y>
    </cdr:from>
    <cdr:to>
      <cdr:x>0.90575</cdr:x>
      <cdr:y>0.063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11039475" y="190500"/>
          <a:ext cx="1209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1e6f8c68-7cfc-48f3-a0a3-c03969d5aeed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0.8375</cdr:x>
      <cdr:y>0.03675</cdr:y>
    </cdr:from>
    <cdr:to>
      <cdr:x>0.927</cdr:x>
      <cdr:y>0.07125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325225" y="257175"/>
          <a:ext cx="1209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d28b7ed1-a44e-41e5-b8af-37dade741571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4"/>
  <sheetViews>
    <sheetView tabSelected="1" zoomScale="80" zoomScaleNormal="80" workbookViewId="0" topLeftCell="A1">
      <pane ySplit="2340" topLeftCell="BM10" activePane="topLeft" state="split"/>
      <selection pane="topLeft" activeCell="S2" sqref="S2"/>
      <selection pane="bottomLeft" activeCell="V26" sqref="V26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20" width="7.28125" style="1" customWidth="1"/>
    <col min="21" max="21" width="9.140625" style="1" customWidth="1"/>
    <col min="23" max="23" width="10.28125" style="0" bestFit="1" customWidth="1"/>
    <col min="24" max="26" width="3.7109375" style="0" customWidth="1"/>
  </cols>
  <sheetData>
    <row r="1" spans="1:23" ht="12.75">
      <c r="A1" s="59" t="s">
        <v>86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2"/>
      <c r="W1" s="2"/>
    </row>
    <row r="2" spans="1:23" ht="12.75">
      <c r="A2" s="40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0"/>
      <c r="Q2" s="40"/>
      <c r="R2" s="2"/>
      <c r="S2" s="40"/>
      <c r="T2" s="40"/>
      <c r="U2" s="40"/>
      <c r="V2" s="2"/>
      <c r="W2" s="2"/>
    </row>
    <row r="3" spans="1:23" ht="13.5" thickBot="1">
      <c r="A3" s="58" t="s">
        <v>90</v>
      </c>
      <c r="B3" s="49"/>
      <c r="C3" s="4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9"/>
      <c r="S3" s="48"/>
      <c r="T3" s="48"/>
      <c r="U3" s="49"/>
      <c r="V3" s="2"/>
      <c r="W3" s="2"/>
    </row>
    <row r="4" spans="1:26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6"/>
      <c r="R4" s="57"/>
      <c r="S4" s="7"/>
      <c r="T4" s="7"/>
      <c r="U4" s="57"/>
      <c r="V4" s="18"/>
      <c r="W4" s="99"/>
      <c r="X4" s="96"/>
      <c r="Y4" s="150" t="s">
        <v>91</v>
      </c>
      <c r="Z4" s="128"/>
    </row>
    <row r="5" spans="1:27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 t="s">
        <v>140</v>
      </c>
      <c r="R5" s="8">
        <v>2006</v>
      </c>
      <c r="S5" s="9"/>
      <c r="T5" s="9"/>
      <c r="U5" s="9"/>
      <c r="V5" s="8"/>
      <c r="W5" s="100"/>
      <c r="X5" s="97"/>
      <c r="Y5" s="151"/>
      <c r="Z5" s="129"/>
      <c r="AA5" s="39" t="s">
        <v>84</v>
      </c>
    </row>
    <row r="6" spans="1:26" ht="13.5" customHeight="1" thickBot="1">
      <c r="A6" s="31" t="s">
        <v>0</v>
      </c>
      <c r="B6" s="145" t="s">
        <v>1</v>
      </c>
      <c r="C6" s="146"/>
      <c r="D6" s="146"/>
      <c r="E6" s="146"/>
      <c r="F6" s="147"/>
      <c r="G6" s="31" t="s">
        <v>73</v>
      </c>
      <c r="H6" s="54" t="s">
        <v>78</v>
      </c>
      <c r="I6" s="51" t="s">
        <v>2</v>
      </c>
      <c r="J6" s="14"/>
      <c r="K6" s="51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3</v>
      </c>
      <c r="T6" s="31" t="s">
        <v>3</v>
      </c>
      <c r="U6" s="31" t="s">
        <v>98</v>
      </c>
      <c r="V6" s="36" t="s">
        <v>60</v>
      </c>
      <c r="W6" s="101" t="s">
        <v>60</v>
      </c>
      <c r="X6" s="148" t="s">
        <v>26</v>
      </c>
      <c r="Y6" s="151"/>
      <c r="Z6" s="129"/>
    </row>
    <row r="7" spans="1:26" ht="12.75">
      <c r="A7" s="32" t="s">
        <v>7</v>
      </c>
      <c r="B7" s="30" t="s">
        <v>8</v>
      </c>
      <c r="C7" s="6"/>
      <c r="D7" s="6"/>
      <c r="E7" s="6"/>
      <c r="F7" s="50" t="s">
        <v>20</v>
      </c>
      <c r="G7" s="32" t="s">
        <v>72</v>
      </c>
      <c r="H7" s="55" t="s">
        <v>79</v>
      </c>
      <c r="I7" s="52"/>
      <c r="J7" s="16"/>
      <c r="K7" s="52" t="s">
        <v>9</v>
      </c>
      <c r="L7" s="4"/>
      <c r="M7" s="4"/>
      <c r="N7" s="4"/>
      <c r="O7" s="16"/>
      <c r="P7" s="12" t="s">
        <v>10</v>
      </c>
      <c r="Q7" s="15" t="s">
        <v>89</v>
      </c>
      <c r="S7" s="32"/>
      <c r="T7" s="32" t="s">
        <v>46</v>
      </c>
      <c r="U7" s="35" t="s">
        <v>99</v>
      </c>
      <c r="V7" s="37" t="s">
        <v>61</v>
      </c>
      <c r="W7" s="102" t="s">
        <v>62</v>
      </c>
      <c r="X7" s="148"/>
      <c r="Y7" s="151"/>
      <c r="Z7" s="129"/>
    </row>
    <row r="8" spans="1:41" ht="40.5" thickBot="1">
      <c r="A8" s="33"/>
      <c r="B8" s="29" t="s">
        <v>14</v>
      </c>
      <c r="C8" s="8" t="s">
        <v>15</v>
      </c>
      <c r="D8" s="8" t="s">
        <v>12</v>
      </c>
      <c r="E8" s="8" t="s">
        <v>13</v>
      </c>
      <c r="F8" s="10" t="s">
        <v>57</v>
      </c>
      <c r="G8" s="33" t="s">
        <v>36</v>
      </c>
      <c r="H8" s="33" t="s">
        <v>80</v>
      </c>
      <c r="I8" s="53" t="s">
        <v>16</v>
      </c>
      <c r="J8" s="20" t="s">
        <v>17</v>
      </c>
      <c r="K8" s="53" t="s">
        <v>95</v>
      </c>
      <c r="L8" s="8" t="s">
        <v>58</v>
      </c>
      <c r="M8" s="8" t="s">
        <v>96</v>
      </c>
      <c r="N8" s="8" t="s">
        <v>97</v>
      </c>
      <c r="O8" s="20" t="s">
        <v>59</v>
      </c>
      <c r="P8" s="29" t="s">
        <v>85</v>
      </c>
      <c r="Q8" s="10" t="s">
        <v>92</v>
      </c>
      <c r="R8" s="10" t="s">
        <v>11</v>
      </c>
      <c r="S8" s="33" t="s">
        <v>18</v>
      </c>
      <c r="T8" s="33" t="s">
        <v>94</v>
      </c>
      <c r="U8" s="33" t="s">
        <v>100</v>
      </c>
      <c r="V8" s="33" t="s">
        <v>63</v>
      </c>
      <c r="W8" s="103" t="s">
        <v>63</v>
      </c>
      <c r="X8" s="149"/>
      <c r="Y8" s="152"/>
      <c r="Z8" s="129" t="s">
        <v>24</v>
      </c>
      <c r="AA8" t="s">
        <v>66</v>
      </c>
      <c r="AB8" t="s">
        <v>67</v>
      </c>
      <c r="AC8" t="s">
        <v>68</v>
      </c>
      <c r="AD8" t="s">
        <v>69</v>
      </c>
      <c r="AE8" t="s">
        <v>70</v>
      </c>
      <c r="AG8" t="s">
        <v>74</v>
      </c>
      <c r="AH8" t="s">
        <v>75</v>
      </c>
      <c r="AI8" t="s">
        <v>77</v>
      </c>
      <c r="AJ8" t="s">
        <v>76</v>
      </c>
      <c r="AL8" t="s">
        <v>54</v>
      </c>
      <c r="AM8" t="s">
        <v>87</v>
      </c>
      <c r="AN8" t="s">
        <v>88</v>
      </c>
      <c r="AO8" t="s">
        <v>89</v>
      </c>
    </row>
    <row r="9" spans="1:41" ht="12.75">
      <c r="A9" s="60">
        <v>1</v>
      </c>
      <c r="B9" s="61">
        <v>10.5</v>
      </c>
      <c r="C9" s="62">
        <v>8.7</v>
      </c>
      <c r="D9" s="62">
        <v>11.8</v>
      </c>
      <c r="E9" s="62">
        <v>7.2</v>
      </c>
      <c r="F9" s="63">
        <f aca="true" t="shared" si="0" ref="F9:F39">AVERAGE(D9:E9)</f>
        <v>9.5</v>
      </c>
      <c r="G9" s="64">
        <f>100*(AI9/AG9)</f>
        <v>77.27208799010647</v>
      </c>
      <c r="H9" s="64">
        <f aca="true" t="shared" si="1" ref="H9:H39">AJ9</f>
        <v>6.694910117075407</v>
      </c>
      <c r="I9" s="65">
        <v>6.8</v>
      </c>
      <c r="J9" s="63"/>
      <c r="K9" s="65">
        <v>10.9</v>
      </c>
      <c r="L9" s="62">
        <v>10</v>
      </c>
      <c r="M9" s="62">
        <v>10.2</v>
      </c>
      <c r="N9" s="62">
        <v>10.3</v>
      </c>
      <c r="O9" s="63">
        <v>10.1</v>
      </c>
      <c r="P9" s="66" t="s">
        <v>101</v>
      </c>
      <c r="Q9" s="67">
        <v>32</v>
      </c>
      <c r="R9" s="64"/>
      <c r="S9" s="64">
        <v>2.9</v>
      </c>
      <c r="T9" s="64"/>
      <c r="U9" s="68">
        <v>7</v>
      </c>
      <c r="V9" s="61">
        <v>988.2</v>
      </c>
      <c r="W9" s="118">
        <f aca="true" t="shared" si="2" ref="W9:W39">V9+AT17</f>
        <v>998.3577994547444</v>
      </c>
      <c r="X9" s="127">
        <v>1</v>
      </c>
      <c r="Y9" s="130">
        <v>0</v>
      </c>
      <c r="Z9" s="123">
        <v>0</v>
      </c>
      <c r="AA9">
        <f>IF((MAX($D$9:$D$39)=$D9),A9,0)</f>
        <v>0</v>
      </c>
      <c r="AB9">
        <f>IF((MIN($E$9:$E$39)=$E9),A9,0)</f>
        <v>0</v>
      </c>
      <c r="AC9">
        <f>IF((MIN($I$9:$I$39)=$I9),A9,0)</f>
        <v>0</v>
      </c>
      <c r="AD9">
        <f aca="true" t="shared" si="3" ref="AD9:AD34">IF((MAX($S$9:$S$39)=$S9),A9,0)</f>
        <v>0</v>
      </c>
      <c r="AE9">
        <f aca="true" t="shared" si="4" ref="AE9:AE39">IF((MAX($R$9:$R$39)=$R9),A9,0)</f>
        <v>1</v>
      </c>
      <c r="AG9">
        <f>6.107*EXP(17.38*(B9/(239+B9)))</f>
        <v>12.690561141441451</v>
      </c>
      <c r="AH9">
        <f aca="true" t="shared" si="5" ref="AH9:AH39">IF(V9&gt;=0,6.107*EXP(17.38*(C9/(239+C9))),6.107*EXP(22.44*(C9/(272.4+C9))))</f>
        <v>11.244461571652899</v>
      </c>
      <c r="AI9">
        <f aca="true" t="shared" si="6" ref="AI9:AI39">IF(C9&gt;=0,AH9-(0.000799*1000*(B9-C9)),AH9-(0.00072*1000*(B9-C9)))</f>
        <v>9.806261571652898</v>
      </c>
      <c r="AJ9">
        <f>239*LN(AI9/6.107)/(17.38-LN(AI9/6.107))</f>
        <v>6.694910117075407</v>
      </c>
      <c r="AL9">
        <f>COUNTIF(U9:U39,"&lt;1")</f>
        <v>4</v>
      </c>
      <c r="AM9">
        <f>COUNTIF(E9:E39,"&lt;0")</f>
        <v>0</v>
      </c>
      <c r="AN9">
        <f>COUNTIF(I9:I39,"&lt;0")</f>
        <v>4</v>
      </c>
      <c r="AO9">
        <f>COUNTIF(Q9:Q39,"&gt;=39")</f>
        <v>2</v>
      </c>
    </row>
    <row r="10" spans="1:36" ht="12.75">
      <c r="A10" s="69">
        <v>2</v>
      </c>
      <c r="B10" s="70">
        <v>6.5</v>
      </c>
      <c r="C10" s="71">
        <v>5.6</v>
      </c>
      <c r="D10" s="71">
        <v>13.7</v>
      </c>
      <c r="E10" s="71">
        <v>3.1</v>
      </c>
      <c r="F10" s="72">
        <f t="shared" si="0"/>
        <v>8.4</v>
      </c>
      <c r="G10" s="64">
        <f aca="true" t="shared" si="7" ref="G10:G39">100*(AI10/AG10)</f>
        <v>86.53205538205279</v>
      </c>
      <c r="H10" s="73">
        <f t="shared" si="1"/>
        <v>4.4189028760743385</v>
      </c>
      <c r="I10" s="74">
        <v>-1.8</v>
      </c>
      <c r="J10" s="72"/>
      <c r="K10" s="74">
        <v>6.7</v>
      </c>
      <c r="L10" s="71">
        <v>8.1</v>
      </c>
      <c r="M10" s="71">
        <v>10.6</v>
      </c>
      <c r="N10" s="71">
        <v>10.2</v>
      </c>
      <c r="O10" s="72">
        <v>10.1</v>
      </c>
      <c r="P10" s="75" t="s">
        <v>101</v>
      </c>
      <c r="Q10" s="76">
        <v>40</v>
      </c>
      <c r="R10" s="73"/>
      <c r="S10" s="73" t="s">
        <v>107</v>
      </c>
      <c r="T10" s="73"/>
      <c r="U10" s="77">
        <v>6</v>
      </c>
      <c r="V10" s="70">
        <v>996.6</v>
      </c>
      <c r="W10" s="118">
        <f t="shared" si="2"/>
        <v>1006.9915629988657</v>
      </c>
      <c r="X10" s="124">
        <v>0</v>
      </c>
      <c r="Y10" s="131">
        <v>0</v>
      </c>
      <c r="Z10" s="124">
        <v>0</v>
      </c>
      <c r="AA10">
        <f aca="true" t="shared" si="8" ref="AA10:AA39">IF((MAX($D$9:$D$39)=$D10),A10,0)</f>
        <v>0</v>
      </c>
      <c r="AB10">
        <f aca="true" t="shared" si="9" ref="AB10:AB39">IF((MIN($E$9:$E$39)=$E10),A10,0)</f>
        <v>0</v>
      </c>
      <c r="AC10">
        <f aca="true" t="shared" si="10" ref="AC10:AC39">IF((MIN($I$9:$I$39)=$I10),A10,0)</f>
        <v>2</v>
      </c>
      <c r="AD10">
        <f t="shared" si="3"/>
        <v>0</v>
      </c>
      <c r="AE10">
        <f t="shared" si="4"/>
        <v>2</v>
      </c>
      <c r="AG10">
        <f aca="true" t="shared" si="11" ref="AG10:AG39">6.107*EXP(17.38*(B10/(239+B10)))</f>
        <v>9.67551615678414</v>
      </c>
      <c r="AH10">
        <f t="shared" si="5"/>
        <v>9.091522999287918</v>
      </c>
      <c r="AI10">
        <f t="shared" si="6"/>
        <v>8.372422999287917</v>
      </c>
      <c r="AJ10">
        <f aca="true" t="shared" si="12" ref="AJ10:AJ39">239*LN(AI10/6.107)/(17.38-LN(AI10/6.107))</f>
        <v>4.4189028760743385</v>
      </c>
    </row>
    <row r="11" spans="1:36" ht="12.75">
      <c r="A11" s="60">
        <v>3</v>
      </c>
      <c r="B11" s="61">
        <v>11.6</v>
      </c>
      <c r="C11" s="62">
        <v>11</v>
      </c>
      <c r="D11" s="62">
        <v>19.9</v>
      </c>
      <c r="E11" s="62">
        <v>6.5</v>
      </c>
      <c r="F11" s="63">
        <f t="shared" si="0"/>
        <v>13.2</v>
      </c>
      <c r="G11" s="64">
        <f t="shared" si="7"/>
        <v>92.58857362317046</v>
      </c>
      <c r="H11" s="64">
        <f t="shared" si="1"/>
        <v>10.441176361556773</v>
      </c>
      <c r="I11" s="65">
        <v>4.8</v>
      </c>
      <c r="J11" s="63"/>
      <c r="K11" s="65">
        <v>10.3</v>
      </c>
      <c r="L11" s="62">
        <v>10.1</v>
      </c>
      <c r="M11" s="62">
        <v>10.3</v>
      </c>
      <c r="N11" s="62">
        <v>10.2</v>
      </c>
      <c r="O11" s="63">
        <v>10.1</v>
      </c>
      <c r="P11" s="66" t="s">
        <v>102</v>
      </c>
      <c r="Q11" s="67">
        <v>29</v>
      </c>
      <c r="R11" s="64"/>
      <c r="S11" s="64" t="s">
        <v>107</v>
      </c>
      <c r="T11" s="64"/>
      <c r="U11" s="68">
        <v>3</v>
      </c>
      <c r="V11" s="61">
        <v>1000.3</v>
      </c>
      <c r="W11" s="118">
        <f t="shared" si="2"/>
        <v>1010.5422188318881</v>
      </c>
      <c r="X11" s="124">
        <v>0</v>
      </c>
      <c r="Y11" s="131">
        <v>0</v>
      </c>
      <c r="Z11" s="124">
        <v>0</v>
      </c>
      <c r="AA11">
        <f t="shared" si="8"/>
        <v>0</v>
      </c>
      <c r="AB11">
        <f t="shared" si="9"/>
        <v>0</v>
      </c>
      <c r="AC11">
        <f t="shared" si="10"/>
        <v>0</v>
      </c>
      <c r="AD11">
        <f t="shared" si="3"/>
        <v>0</v>
      </c>
      <c r="AE11">
        <f t="shared" si="4"/>
        <v>3</v>
      </c>
      <c r="AG11">
        <f t="shared" si="11"/>
        <v>13.652693816685344</v>
      </c>
      <c r="AH11">
        <f t="shared" si="5"/>
        <v>13.120234466007751</v>
      </c>
      <c r="AI11">
        <f t="shared" si="6"/>
        <v>12.640834466007751</v>
      </c>
      <c r="AJ11">
        <f t="shared" si="12"/>
        <v>10.441176361556773</v>
      </c>
    </row>
    <row r="12" spans="1:36" ht="12.75">
      <c r="A12" s="69">
        <v>4</v>
      </c>
      <c r="B12" s="70">
        <v>18.9</v>
      </c>
      <c r="C12" s="71">
        <v>16</v>
      </c>
      <c r="D12" s="71">
        <v>25.9</v>
      </c>
      <c r="E12" s="71">
        <v>7.8</v>
      </c>
      <c r="F12" s="72">
        <f t="shared" si="0"/>
        <v>16.849999999999998</v>
      </c>
      <c r="G12" s="64">
        <f t="shared" si="7"/>
        <v>72.64657196700756</v>
      </c>
      <c r="H12" s="73">
        <f t="shared" si="1"/>
        <v>13.882580552885086</v>
      </c>
      <c r="I12" s="74">
        <v>3.4</v>
      </c>
      <c r="J12" s="72"/>
      <c r="K12" s="74">
        <v>15.5</v>
      </c>
      <c r="L12" s="71">
        <v>12.3</v>
      </c>
      <c r="M12" s="71">
        <v>11.2</v>
      </c>
      <c r="N12" s="71">
        <v>10.9</v>
      </c>
      <c r="O12" s="72">
        <v>10.3</v>
      </c>
      <c r="P12" s="75" t="s">
        <v>106</v>
      </c>
      <c r="Q12" s="76">
        <v>16</v>
      </c>
      <c r="R12" s="73"/>
      <c r="S12" s="73">
        <v>0</v>
      </c>
      <c r="T12" s="73"/>
      <c r="U12" s="77">
        <v>1</v>
      </c>
      <c r="V12" s="70">
        <v>1004.9</v>
      </c>
      <c r="W12" s="118">
        <f t="shared" si="2"/>
        <v>1014.9306326026519</v>
      </c>
      <c r="X12" s="124">
        <v>0</v>
      </c>
      <c r="Y12" s="131">
        <v>0</v>
      </c>
      <c r="Z12" s="124">
        <v>0</v>
      </c>
      <c r="AA12">
        <f t="shared" si="8"/>
        <v>4</v>
      </c>
      <c r="AB12">
        <f t="shared" si="9"/>
        <v>0</v>
      </c>
      <c r="AC12">
        <f t="shared" si="10"/>
        <v>0</v>
      </c>
      <c r="AD12">
        <f t="shared" si="3"/>
        <v>0</v>
      </c>
      <c r="AE12">
        <f t="shared" si="4"/>
        <v>4</v>
      </c>
      <c r="AG12">
        <f t="shared" si="11"/>
        <v>21.826293678927744</v>
      </c>
      <c r="AH12">
        <f t="shared" si="5"/>
        <v>18.173154145192665</v>
      </c>
      <c r="AI12">
        <f t="shared" si="6"/>
        <v>15.856054145192665</v>
      </c>
      <c r="AJ12">
        <f t="shared" si="12"/>
        <v>13.882580552885086</v>
      </c>
    </row>
    <row r="13" spans="1:36" ht="12.75">
      <c r="A13" s="60">
        <v>5</v>
      </c>
      <c r="B13" s="61">
        <v>12.2</v>
      </c>
      <c r="C13" s="62">
        <v>10.8</v>
      </c>
      <c r="D13" s="62">
        <v>20.2</v>
      </c>
      <c r="E13" s="62">
        <v>8.2</v>
      </c>
      <c r="F13" s="63">
        <f t="shared" si="0"/>
        <v>14.2</v>
      </c>
      <c r="G13" s="64">
        <f t="shared" si="7"/>
        <v>83.27373651550437</v>
      </c>
      <c r="H13" s="64">
        <f t="shared" si="1"/>
        <v>9.449892918778778</v>
      </c>
      <c r="I13" s="65">
        <v>4.1</v>
      </c>
      <c r="J13" s="63"/>
      <c r="K13" s="65">
        <v>11.6</v>
      </c>
      <c r="L13" s="62">
        <v>12.1</v>
      </c>
      <c r="M13" s="62">
        <v>12.7</v>
      </c>
      <c r="N13" s="62">
        <v>11.9</v>
      </c>
      <c r="O13" s="63">
        <v>10.6</v>
      </c>
      <c r="P13" s="66" t="s">
        <v>102</v>
      </c>
      <c r="Q13" s="67">
        <v>16</v>
      </c>
      <c r="R13" s="64"/>
      <c r="S13" s="64">
        <v>0</v>
      </c>
      <c r="T13" s="64"/>
      <c r="U13" s="68">
        <v>1</v>
      </c>
      <c r="V13" s="61">
        <v>1009.4</v>
      </c>
      <c r="W13" s="118">
        <f t="shared" si="2"/>
        <v>1019.7135335227218</v>
      </c>
      <c r="X13" s="124">
        <v>0</v>
      </c>
      <c r="Y13" s="131">
        <v>0</v>
      </c>
      <c r="Z13" s="124">
        <v>0</v>
      </c>
      <c r="AA13">
        <f t="shared" si="8"/>
        <v>0</v>
      </c>
      <c r="AB13">
        <f t="shared" si="9"/>
        <v>0</v>
      </c>
      <c r="AC13">
        <f t="shared" si="10"/>
        <v>0</v>
      </c>
      <c r="AD13">
        <f t="shared" si="3"/>
        <v>0</v>
      </c>
      <c r="AE13">
        <f t="shared" si="4"/>
        <v>5</v>
      </c>
      <c r="AG13">
        <f t="shared" si="11"/>
        <v>14.204062438763</v>
      </c>
      <c r="AH13">
        <f t="shared" si="5"/>
        <v>12.946853529753223</v>
      </c>
      <c r="AI13">
        <f t="shared" si="6"/>
        <v>11.828253529753225</v>
      </c>
      <c r="AJ13">
        <f t="shared" si="12"/>
        <v>9.449892918778778</v>
      </c>
    </row>
    <row r="14" spans="1:36" ht="12.75">
      <c r="A14" s="69">
        <v>6</v>
      </c>
      <c r="B14" s="70">
        <v>16</v>
      </c>
      <c r="C14" s="71">
        <v>12.6</v>
      </c>
      <c r="D14" s="71">
        <v>19.6</v>
      </c>
      <c r="E14" s="71">
        <v>3.8</v>
      </c>
      <c r="F14" s="72">
        <f t="shared" si="0"/>
        <v>11.700000000000001</v>
      </c>
      <c r="G14" s="64">
        <f t="shared" si="7"/>
        <v>65.29316522942524</v>
      </c>
      <c r="H14" s="73">
        <f t="shared" si="1"/>
        <v>9.497033035984934</v>
      </c>
      <c r="I14" s="74">
        <v>1.1</v>
      </c>
      <c r="J14" s="72"/>
      <c r="K14" s="74">
        <v>14</v>
      </c>
      <c r="L14" s="71">
        <v>12.4</v>
      </c>
      <c r="M14" s="71">
        <v>12.6</v>
      </c>
      <c r="N14" s="71">
        <v>12</v>
      </c>
      <c r="O14" s="72">
        <v>10.9</v>
      </c>
      <c r="P14" s="75" t="s">
        <v>102</v>
      </c>
      <c r="Q14" s="76">
        <v>14</v>
      </c>
      <c r="R14" s="73"/>
      <c r="S14" s="73">
        <v>1</v>
      </c>
      <c r="T14" s="73"/>
      <c r="U14" s="77">
        <v>0</v>
      </c>
      <c r="V14" s="70">
        <v>1012</v>
      </c>
      <c r="W14" s="118">
        <f t="shared" si="2"/>
        <v>1022.2034106165814</v>
      </c>
      <c r="X14" s="124">
        <v>0</v>
      </c>
      <c r="Y14" s="131">
        <v>0</v>
      </c>
      <c r="Z14" s="124">
        <v>0</v>
      </c>
      <c r="AA14">
        <f t="shared" si="8"/>
        <v>0</v>
      </c>
      <c r="AB14">
        <f t="shared" si="9"/>
        <v>0</v>
      </c>
      <c r="AC14">
        <f t="shared" si="10"/>
        <v>0</v>
      </c>
      <c r="AD14">
        <f t="shared" si="3"/>
        <v>0</v>
      </c>
      <c r="AE14">
        <f t="shared" si="4"/>
        <v>6</v>
      </c>
      <c r="AG14">
        <f t="shared" si="11"/>
        <v>18.173154145192665</v>
      </c>
      <c r="AH14">
        <f t="shared" si="5"/>
        <v>14.58242756341879</v>
      </c>
      <c r="AI14">
        <f t="shared" si="6"/>
        <v>11.86582756341879</v>
      </c>
      <c r="AJ14">
        <f t="shared" si="12"/>
        <v>9.497033035984934</v>
      </c>
    </row>
    <row r="15" spans="1:36" ht="12.75">
      <c r="A15" s="60">
        <v>7</v>
      </c>
      <c r="B15" s="61">
        <v>11.1</v>
      </c>
      <c r="C15" s="62">
        <v>10.9</v>
      </c>
      <c r="D15" s="62">
        <v>14</v>
      </c>
      <c r="E15" s="62">
        <v>10.7</v>
      </c>
      <c r="F15" s="63">
        <f t="shared" si="0"/>
        <v>12.35</v>
      </c>
      <c r="G15" s="64">
        <f t="shared" si="7"/>
        <v>97.46967118393522</v>
      </c>
      <c r="H15" s="64">
        <f t="shared" si="1"/>
        <v>10.714663286828534</v>
      </c>
      <c r="I15" s="65">
        <v>9</v>
      </c>
      <c r="J15" s="63"/>
      <c r="K15" s="65">
        <v>13</v>
      </c>
      <c r="L15" s="62">
        <v>12.7</v>
      </c>
      <c r="M15" s="62">
        <v>12.6</v>
      </c>
      <c r="N15" s="62">
        <v>12.1</v>
      </c>
      <c r="O15" s="63">
        <v>11.2</v>
      </c>
      <c r="P15" s="66" t="s">
        <v>101</v>
      </c>
      <c r="Q15" s="67">
        <v>15</v>
      </c>
      <c r="R15" s="64"/>
      <c r="S15" s="64">
        <v>2.3</v>
      </c>
      <c r="T15" s="64"/>
      <c r="U15" s="68">
        <v>8</v>
      </c>
      <c r="V15" s="61">
        <v>1009.5</v>
      </c>
      <c r="W15" s="118">
        <f t="shared" si="2"/>
        <v>1019.8547096749493</v>
      </c>
      <c r="X15" s="124">
        <v>0</v>
      </c>
      <c r="Y15" s="131">
        <v>0</v>
      </c>
      <c r="Z15" s="124">
        <v>0</v>
      </c>
      <c r="AA15">
        <f t="shared" si="8"/>
        <v>0</v>
      </c>
      <c r="AB15">
        <f t="shared" si="9"/>
        <v>0</v>
      </c>
      <c r="AC15">
        <f t="shared" si="10"/>
        <v>0</v>
      </c>
      <c r="AD15">
        <f t="shared" si="3"/>
        <v>0</v>
      </c>
      <c r="AE15">
        <f t="shared" si="4"/>
        <v>7</v>
      </c>
      <c r="AG15">
        <f t="shared" si="11"/>
        <v>13.207688324480838</v>
      </c>
      <c r="AH15">
        <f t="shared" si="5"/>
        <v>13.033290380870474</v>
      </c>
      <c r="AI15">
        <f t="shared" si="6"/>
        <v>12.873490380870475</v>
      </c>
      <c r="AJ15">
        <f t="shared" si="12"/>
        <v>10.714663286828534</v>
      </c>
    </row>
    <row r="16" spans="1:36" ht="12.75">
      <c r="A16" s="69">
        <v>8</v>
      </c>
      <c r="B16" s="70">
        <v>10.7</v>
      </c>
      <c r="C16" s="71">
        <v>10</v>
      </c>
      <c r="D16" s="71">
        <v>14.9</v>
      </c>
      <c r="E16" s="71">
        <v>9.5</v>
      </c>
      <c r="F16" s="72">
        <f t="shared" si="0"/>
        <v>12.2</v>
      </c>
      <c r="G16" s="64">
        <f t="shared" si="7"/>
        <v>91.08225964426731</v>
      </c>
      <c r="H16" s="73">
        <f t="shared" si="1"/>
        <v>9.305759426324673</v>
      </c>
      <c r="I16" s="74">
        <v>5.2</v>
      </c>
      <c r="J16" s="72"/>
      <c r="K16" s="74">
        <v>11.8</v>
      </c>
      <c r="L16" s="71">
        <v>11.9</v>
      </c>
      <c r="M16" s="71">
        <v>12.1</v>
      </c>
      <c r="N16" s="71">
        <v>12</v>
      </c>
      <c r="O16" s="72">
        <v>11.3</v>
      </c>
      <c r="P16" s="75" t="s">
        <v>112</v>
      </c>
      <c r="Q16" s="76">
        <v>19</v>
      </c>
      <c r="R16" s="73"/>
      <c r="S16" s="73">
        <v>9.1</v>
      </c>
      <c r="T16" s="73"/>
      <c r="U16" s="77">
        <v>8</v>
      </c>
      <c r="V16" s="70">
        <v>1001</v>
      </c>
      <c r="W16" s="118">
        <f t="shared" si="2"/>
        <v>1011.282078542398</v>
      </c>
      <c r="X16" s="124">
        <v>0</v>
      </c>
      <c r="Y16" s="131">
        <v>0</v>
      </c>
      <c r="Z16" s="124">
        <v>0</v>
      </c>
      <c r="AA16">
        <f t="shared" si="8"/>
        <v>0</v>
      </c>
      <c r="AB16">
        <f t="shared" si="9"/>
        <v>0</v>
      </c>
      <c r="AC16">
        <f t="shared" si="10"/>
        <v>0</v>
      </c>
      <c r="AD16">
        <f t="shared" si="3"/>
        <v>0</v>
      </c>
      <c r="AE16">
        <f t="shared" si="4"/>
        <v>8</v>
      </c>
      <c r="AG16">
        <f t="shared" si="11"/>
        <v>12.86092138362429</v>
      </c>
      <c r="AH16">
        <f t="shared" si="5"/>
        <v>12.273317807277772</v>
      </c>
      <c r="AI16">
        <f t="shared" si="6"/>
        <v>11.714017807277774</v>
      </c>
      <c r="AJ16">
        <f t="shared" si="12"/>
        <v>9.305759426324673</v>
      </c>
    </row>
    <row r="17" spans="1:46" ht="12.75">
      <c r="A17" s="60">
        <v>9</v>
      </c>
      <c r="B17" s="61">
        <v>9.7</v>
      </c>
      <c r="C17" s="62">
        <v>9.2</v>
      </c>
      <c r="D17" s="62">
        <v>20</v>
      </c>
      <c r="E17" s="62">
        <v>9.7</v>
      </c>
      <c r="F17" s="63">
        <f t="shared" si="0"/>
        <v>14.85</v>
      </c>
      <c r="G17" s="64">
        <f t="shared" si="7"/>
        <v>93.37013000862343</v>
      </c>
      <c r="H17" s="64">
        <f t="shared" si="1"/>
        <v>8.682721879910298</v>
      </c>
      <c r="I17" s="65">
        <v>8.9</v>
      </c>
      <c r="J17" s="63"/>
      <c r="K17" s="65">
        <v>11.3</v>
      </c>
      <c r="L17" s="62">
        <v>11.9</v>
      </c>
      <c r="M17" s="62">
        <v>12.1</v>
      </c>
      <c r="N17" s="62">
        <v>11.9</v>
      </c>
      <c r="O17" s="63">
        <v>11.3</v>
      </c>
      <c r="P17" s="66" t="s">
        <v>112</v>
      </c>
      <c r="Q17" s="67">
        <v>17</v>
      </c>
      <c r="R17" s="64"/>
      <c r="S17" s="64">
        <v>0.1</v>
      </c>
      <c r="T17" s="64"/>
      <c r="U17" s="68">
        <v>8</v>
      </c>
      <c r="V17" s="61">
        <v>1007.4</v>
      </c>
      <c r="W17" s="118">
        <f t="shared" si="2"/>
        <v>1017.7846221783929</v>
      </c>
      <c r="X17" s="124">
        <v>0</v>
      </c>
      <c r="Y17" s="131">
        <v>0</v>
      </c>
      <c r="Z17" s="124">
        <v>0</v>
      </c>
      <c r="AA17">
        <f t="shared" si="8"/>
        <v>0</v>
      </c>
      <c r="AB17">
        <f t="shared" si="9"/>
        <v>0</v>
      </c>
      <c r="AC17">
        <f t="shared" si="10"/>
        <v>0</v>
      </c>
      <c r="AD17">
        <f t="shared" si="3"/>
        <v>0</v>
      </c>
      <c r="AE17">
        <f t="shared" si="4"/>
        <v>9</v>
      </c>
      <c r="AG17">
        <f t="shared" si="11"/>
        <v>12.028809601738768</v>
      </c>
      <c r="AH17">
        <f t="shared" si="5"/>
        <v>11.630815163633265</v>
      </c>
      <c r="AI17">
        <f t="shared" si="6"/>
        <v>11.231315163633266</v>
      </c>
      <c r="AJ17">
        <f t="shared" si="12"/>
        <v>8.682721879910298</v>
      </c>
      <c r="AT17">
        <f aca="true" t="shared" si="13" ref="AT17:AT47">V9*(10^(85/(18429.1+(67.53*B9)+(0.003*31)))-1)</f>
        <v>10.157799454744325</v>
      </c>
    </row>
    <row r="18" spans="1:46" ht="12.75">
      <c r="A18" s="69">
        <v>10</v>
      </c>
      <c r="B18" s="70">
        <v>15.1</v>
      </c>
      <c r="C18" s="71">
        <v>12.7</v>
      </c>
      <c r="D18" s="71">
        <v>21.9</v>
      </c>
      <c r="E18" s="71">
        <v>8.2</v>
      </c>
      <c r="F18" s="72">
        <f t="shared" si="0"/>
        <v>15.049999999999999</v>
      </c>
      <c r="G18" s="64">
        <f t="shared" si="7"/>
        <v>74.38824981123496</v>
      </c>
      <c r="H18" s="73">
        <f t="shared" si="1"/>
        <v>10.58273389585321</v>
      </c>
      <c r="I18" s="74">
        <v>4.9</v>
      </c>
      <c r="J18" s="72"/>
      <c r="K18" s="74">
        <v>10.1</v>
      </c>
      <c r="L18" s="71">
        <v>11.1</v>
      </c>
      <c r="M18" s="71">
        <v>12.2</v>
      </c>
      <c r="N18" s="71">
        <v>12.2</v>
      </c>
      <c r="O18" s="72">
        <v>11.4</v>
      </c>
      <c r="P18" s="75" t="s">
        <v>112</v>
      </c>
      <c r="Q18" s="76">
        <v>20</v>
      </c>
      <c r="R18" s="73"/>
      <c r="S18" s="73">
        <v>0</v>
      </c>
      <c r="T18" s="73"/>
      <c r="U18" s="77">
        <v>0</v>
      </c>
      <c r="V18" s="70">
        <v>1011.2</v>
      </c>
      <c r="W18" s="118">
        <f t="shared" si="2"/>
        <v>1021.4273652900547</v>
      </c>
      <c r="X18" s="124">
        <v>0</v>
      </c>
      <c r="Y18" s="131">
        <v>0</v>
      </c>
      <c r="Z18" s="124">
        <v>0</v>
      </c>
      <c r="AA18">
        <f t="shared" si="8"/>
        <v>0</v>
      </c>
      <c r="AB18">
        <f t="shared" si="9"/>
        <v>0</v>
      </c>
      <c r="AC18">
        <f t="shared" si="10"/>
        <v>0</v>
      </c>
      <c r="AD18">
        <f t="shared" si="3"/>
        <v>0</v>
      </c>
      <c r="AE18">
        <f t="shared" si="4"/>
        <v>10</v>
      </c>
      <c r="AG18">
        <f t="shared" si="11"/>
        <v>17.154310910261028</v>
      </c>
      <c r="AH18">
        <f t="shared" si="5"/>
        <v>14.678391653320906</v>
      </c>
      <c r="AI18">
        <f t="shared" si="6"/>
        <v>12.760791653320906</v>
      </c>
      <c r="AJ18">
        <f t="shared" si="12"/>
        <v>10.58273389585321</v>
      </c>
      <c r="AT18">
        <f t="shared" si="13"/>
        <v>10.391562998865687</v>
      </c>
    </row>
    <row r="19" spans="1:46" ht="12.75">
      <c r="A19" s="60">
        <v>11</v>
      </c>
      <c r="B19" s="61">
        <v>16.6</v>
      </c>
      <c r="C19" s="62">
        <v>13.2</v>
      </c>
      <c r="D19" s="62">
        <v>23</v>
      </c>
      <c r="E19" s="62">
        <v>4</v>
      </c>
      <c r="F19" s="63">
        <f t="shared" si="0"/>
        <v>13.5</v>
      </c>
      <c r="G19" s="64">
        <f t="shared" si="7"/>
        <v>65.9374067144809</v>
      </c>
      <c r="H19" s="64">
        <f t="shared" si="1"/>
        <v>10.213506029813757</v>
      </c>
      <c r="I19" s="65">
        <v>0.5</v>
      </c>
      <c r="J19" s="63"/>
      <c r="K19" s="65">
        <v>9.9</v>
      </c>
      <c r="L19" s="62">
        <v>10.8</v>
      </c>
      <c r="M19" s="62">
        <v>12.3</v>
      </c>
      <c r="N19" s="62">
        <v>11.5</v>
      </c>
      <c r="O19" s="63">
        <v>11.6</v>
      </c>
      <c r="P19" s="66" t="s">
        <v>106</v>
      </c>
      <c r="Q19" s="67">
        <v>8</v>
      </c>
      <c r="R19" s="64"/>
      <c r="S19" s="64">
        <v>0</v>
      </c>
      <c r="T19" s="64"/>
      <c r="U19" s="68">
        <v>0</v>
      </c>
      <c r="V19" s="61">
        <v>1010.5</v>
      </c>
      <c r="W19" s="118">
        <f t="shared" si="2"/>
        <v>1020.6670657697135</v>
      </c>
      <c r="X19" s="124">
        <v>0</v>
      </c>
      <c r="Y19" s="131">
        <v>0</v>
      </c>
      <c r="Z19" s="124">
        <v>0</v>
      </c>
      <c r="AA19">
        <f t="shared" si="8"/>
        <v>0</v>
      </c>
      <c r="AB19">
        <f t="shared" si="9"/>
        <v>0</v>
      </c>
      <c r="AC19">
        <f t="shared" si="10"/>
        <v>0</v>
      </c>
      <c r="AD19">
        <f t="shared" si="3"/>
        <v>0</v>
      </c>
      <c r="AE19">
        <f t="shared" si="4"/>
        <v>11</v>
      </c>
      <c r="AG19">
        <f t="shared" si="11"/>
        <v>18.881520606251</v>
      </c>
      <c r="AH19">
        <f t="shared" si="5"/>
        <v>15.166585036022243</v>
      </c>
      <c r="AI19">
        <f t="shared" si="6"/>
        <v>12.449985036022241</v>
      </c>
      <c r="AJ19">
        <f t="shared" si="12"/>
        <v>10.213506029813757</v>
      </c>
      <c r="AT19">
        <f t="shared" si="13"/>
        <v>10.242218831888186</v>
      </c>
    </row>
    <row r="20" spans="1:46" ht="12.75">
      <c r="A20" s="69">
        <v>12</v>
      </c>
      <c r="B20" s="70">
        <v>19</v>
      </c>
      <c r="C20" s="71">
        <v>16.6</v>
      </c>
      <c r="D20" s="71">
        <v>23.1</v>
      </c>
      <c r="E20" s="71">
        <v>6</v>
      </c>
      <c r="F20" s="72">
        <f t="shared" si="0"/>
        <v>14.55</v>
      </c>
      <c r="G20" s="64">
        <f t="shared" si="7"/>
        <v>77.2387151261156</v>
      </c>
      <c r="H20" s="73">
        <f t="shared" si="1"/>
        <v>14.926636338473894</v>
      </c>
      <c r="I20" s="74">
        <v>2.9</v>
      </c>
      <c r="J20" s="72"/>
      <c r="K20" s="74">
        <v>11.4</v>
      </c>
      <c r="L20" s="71">
        <v>11.9</v>
      </c>
      <c r="M20" s="71">
        <v>12.9</v>
      </c>
      <c r="N20" s="71">
        <v>12.8</v>
      </c>
      <c r="O20" s="72">
        <v>11.8</v>
      </c>
      <c r="P20" s="75" t="s">
        <v>106</v>
      </c>
      <c r="Q20" s="76">
        <v>21</v>
      </c>
      <c r="R20" s="73"/>
      <c r="S20" s="73">
        <v>1.4</v>
      </c>
      <c r="T20" s="73"/>
      <c r="U20" s="77">
        <v>0</v>
      </c>
      <c r="V20" s="70">
        <v>1006.5</v>
      </c>
      <c r="W20" s="118">
        <f t="shared" si="2"/>
        <v>1016.5431444919767</v>
      </c>
      <c r="X20" s="124">
        <v>0</v>
      </c>
      <c r="Y20" s="131">
        <v>0</v>
      </c>
      <c r="Z20" s="124">
        <v>0</v>
      </c>
      <c r="AA20">
        <f t="shared" si="8"/>
        <v>0</v>
      </c>
      <c r="AB20">
        <f t="shared" si="9"/>
        <v>0</v>
      </c>
      <c r="AC20">
        <f t="shared" si="10"/>
        <v>0</v>
      </c>
      <c r="AD20">
        <f t="shared" si="3"/>
        <v>0</v>
      </c>
      <c r="AE20">
        <f t="shared" si="4"/>
        <v>12</v>
      </c>
      <c r="AG20">
        <f t="shared" si="11"/>
        <v>21.962976181766184</v>
      </c>
      <c r="AH20">
        <f t="shared" si="5"/>
        <v>18.881520606251</v>
      </c>
      <c r="AI20">
        <f t="shared" si="6"/>
        <v>16.963920606251</v>
      </c>
      <c r="AJ20">
        <f t="shared" si="12"/>
        <v>14.926636338473894</v>
      </c>
      <c r="AT20">
        <f t="shared" si="13"/>
        <v>10.03063260265197</v>
      </c>
    </row>
    <row r="21" spans="1:46" ht="12.75">
      <c r="A21" s="60">
        <v>13</v>
      </c>
      <c r="B21" s="61">
        <v>10.9</v>
      </c>
      <c r="C21" s="62">
        <v>10.6</v>
      </c>
      <c r="D21" s="62">
        <v>12.1</v>
      </c>
      <c r="E21" s="62">
        <v>10.8</v>
      </c>
      <c r="F21" s="63">
        <f t="shared" si="0"/>
        <v>11.45</v>
      </c>
      <c r="G21" s="64">
        <f t="shared" si="7"/>
        <v>96.18285987170808</v>
      </c>
      <c r="H21" s="64">
        <f t="shared" si="1"/>
        <v>10.31624446588126</v>
      </c>
      <c r="I21" s="65">
        <v>10.2</v>
      </c>
      <c r="J21" s="63"/>
      <c r="K21" s="65">
        <v>13.1</v>
      </c>
      <c r="L21" s="62">
        <v>12.5</v>
      </c>
      <c r="M21" s="62">
        <v>13.7</v>
      </c>
      <c r="N21" s="62">
        <v>13.2</v>
      </c>
      <c r="O21" s="63">
        <v>12.1</v>
      </c>
      <c r="P21" s="66" t="s">
        <v>118</v>
      </c>
      <c r="Q21" s="67">
        <v>11</v>
      </c>
      <c r="R21" s="64"/>
      <c r="S21" s="64">
        <v>2.2</v>
      </c>
      <c r="T21" s="64"/>
      <c r="U21" s="68">
        <v>8</v>
      </c>
      <c r="V21" s="61">
        <v>1005.9</v>
      </c>
      <c r="W21" s="118">
        <f t="shared" si="2"/>
        <v>1016.225091776818</v>
      </c>
      <c r="X21" s="124">
        <v>0</v>
      </c>
      <c r="Y21" s="131">
        <v>0</v>
      </c>
      <c r="Z21" s="124">
        <v>0</v>
      </c>
      <c r="AA21">
        <f t="shared" si="8"/>
        <v>0</v>
      </c>
      <c r="AB21">
        <f t="shared" si="9"/>
        <v>0</v>
      </c>
      <c r="AC21">
        <f t="shared" si="10"/>
        <v>0</v>
      </c>
      <c r="AD21">
        <f t="shared" si="3"/>
        <v>0</v>
      </c>
      <c r="AE21">
        <f t="shared" si="4"/>
        <v>13</v>
      </c>
      <c r="AG21">
        <f t="shared" si="11"/>
        <v>13.033290380870474</v>
      </c>
      <c r="AH21">
        <f t="shared" si="5"/>
        <v>12.775491423705457</v>
      </c>
      <c r="AI21">
        <f t="shared" si="6"/>
        <v>12.535791423705456</v>
      </c>
      <c r="AJ21">
        <f t="shared" si="12"/>
        <v>10.31624446588126</v>
      </c>
      <c r="AT21">
        <f t="shared" si="13"/>
        <v>10.313533522721858</v>
      </c>
    </row>
    <row r="22" spans="1:46" ht="12.75">
      <c r="A22" s="69">
        <v>14</v>
      </c>
      <c r="B22" s="70">
        <v>10.2</v>
      </c>
      <c r="C22" s="71">
        <v>9.9</v>
      </c>
      <c r="D22" s="71">
        <v>16.2</v>
      </c>
      <c r="E22" s="71">
        <v>8.6</v>
      </c>
      <c r="F22" s="72">
        <f t="shared" si="0"/>
        <v>12.399999999999999</v>
      </c>
      <c r="G22" s="64">
        <f t="shared" si="7"/>
        <v>96.08392961372034</v>
      </c>
      <c r="H22" s="73">
        <f t="shared" si="1"/>
        <v>9.604193757932356</v>
      </c>
      <c r="I22" s="74">
        <v>9</v>
      </c>
      <c r="J22" s="72"/>
      <c r="K22" s="74">
        <v>12</v>
      </c>
      <c r="L22" s="71">
        <v>12.1</v>
      </c>
      <c r="M22" s="71">
        <v>12.5</v>
      </c>
      <c r="N22" s="71">
        <v>12.7</v>
      </c>
      <c r="O22" s="72">
        <v>12.1</v>
      </c>
      <c r="P22" s="75" t="s">
        <v>102</v>
      </c>
      <c r="Q22" s="76">
        <v>18</v>
      </c>
      <c r="R22" s="73"/>
      <c r="S22" s="73">
        <v>0.2</v>
      </c>
      <c r="T22" s="73"/>
      <c r="U22" s="77">
        <v>8</v>
      </c>
      <c r="V22" s="70">
        <v>1012.7</v>
      </c>
      <c r="W22" s="118">
        <f t="shared" si="2"/>
        <v>1023.1207246932793</v>
      </c>
      <c r="X22" s="124">
        <v>0</v>
      </c>
      <c r="Y22" s="131">
        <v>0</v>
      </c>
      <c r="Z22" s="124">
        <v>0</v>
      </c>
      <c r="AA22">
        <f t="shared" si="8"/>
        <v>0</v>
      </c>
      <c r="AB22">
        <f t="shared" si="9"/>
        <v>0</v>
      </c>
      <c r="AC22">
        <f t="shared" si="10"/>
        <v>0</v>
      </c>
      <c r="AD22">
        <f t="shared" si="3"/>
        <v>0</v>
      </c>
      <c r="AE22">
        <f t="shared" si="4"/>
        <v>14</v>
      </c>
      <c r="AG22">
        <f t="shared" si="11"/>
        <v>12.4387434277299</v>
      </c>
      <c r="AH22">
        <f t="shared" si="5"/>
        <v>12.191333479931261</v>
      </c>
      <c r="AI22">
        <f t="shared" si="6"/>
        <v>11.951633479931262</v>
      </c>
      <c r="AJ22">
        <f t="shared" si="12"/>
        <v>9.604193757932356</v>
      </c>
      <c r="AT22">
        <f t="shared" si="13"/>
        <v>10.203410616581387</v>
      </c>
    </row>
    <row r="23" spans="1:46" ht="12.75">
      <c r="A23" s="60">
        <v>15</v>
      </c>
      <c r="B23" s="61">
        <v>10.9</v>
      </c>
      <c r="C23" s="62">
        <v>10.3</v>
      </c>
      <c r="D23" s="62">
        <v>16.1</v>
      </c>
      <c r="E23" s="62">
        <v>10.1</v>
      </c>
      <c r="F23" s="63">
        <f t="shared" si="0"/>
        <v>13.100000000000001</v>
      </c>
      <c r="G23" s="64">
        <f t="shared" si="7"/>
        <v>92.40022492143957</v>
      </c>
      <c r="H23" s="64">
        <f t="shared" si="1"/>
        <v>9.717296855007739</v>
      </c>
      <c r="I23" s="65">
        <v>8.5</v>
      </c>
      <c r="J23" s="63"/>
      <c r="K23" s="65">
        <v>12.2</v>
      </c>
      <c r="L23" s="62">
        <v>12.6</v>
      </c>
      <c r="M23" s="62">
        <v>12.8</v>
      </c>
      <c r="N23" s="62">
        <v>12.7</v>
      </c>
      <c r="O23" s="63">
        <v>12.1</v>
      </c>
      <c r="P23" s="66" t="s">
        <v>102</v>
      </c>
      <c r="Q23" s="67">
        <v>20</v>
      </c>
      <c r="R23" s="64"/>
      <c r="S23" s="64">
        <v>4.7</v>
      </c>
      <c r="T23" s="64"/>
      <c r="U23" s="68">
        <v>8</v>
      </c>
      <c r="V23" s="61">
        <v>1004.1</v>
      </c>
      <c r="W23" s="118">
        <f t="shared" si="2"/>
        <v>1014.4066156209394</v>
      </c>
      <c r="X23" s="124">
        <v>0</v>
      </c>
      <c r="Y23" s="131">
        <v>0</v>
      </c>
      <c r="Z23" s="124">
        <v>0</v>
      </c>
      <c r="AA23">
        <f t="shared" si="8"/>
        <v>0</v>
      </c>
      <c r="AB23">
        <f t="shared" si="9"/>
        <v>0</v>
      </c>
      <c r="AC23">
        <f t="shared" si="10"/>
        <v>0</v>
      </c>
      <c r="AD23">
        <f t="shared" si="3"/>
        <v>0</v>
      </c>
      <c r="AE23">
        <f t="shared" si="4"/>
        <v>15</v>
      </c>
      <c r="AG23">
        <f t="shared" si="11"/>
        <v>13.033290380870474</v>
      </c>
      <c r="AH23">
        <f t="shared" si="5"/>
        <v>12.522189626588666</v>
      </c>
      <c r="AI23">
        <f t="shared" si="6"/>
        <v>12.042789626588666</v>
      </c>
      <c r="AJ23">
        <f t="shared" si="12"/>
        <v>9.717296855007739</v>
      </c>
      <c r="AT23">
        <f t="shared" si="13"/>
        <v>10.354709674949273</v>
      </c>
    </row>
    <row r="24" spans="1:46" ht="12.75">
      <c r="A24" s="69">
        <v>16</v>
      </c>
      <c r="B24" s="70">
        <v>12.9</v>
      </c>
      <c r="C24" s="71">
        <v>11.7</v>
      </c>
      <c r="D24" s="71">
        <v>18.7</v>
      </c>
      <c r="E24" s="71">
        <v>10.9</v>
      </c>
      <c r="F24" s="72">
        <f t="shared" si="0"/>
        <v>14.8</v>
      </c>
      <c r="G24" s="64">
        <f t="shared" si="7"/>
        <v>85.96336797524286</v>
      </c>
      <c r="H24" s="73">
        <f t="shared" si="1"/>
        <v>10.61052601482238</v>
      </c>
      <c r="I24" s="74">
        <v>7.2</v>
      </c>
      <c r="J24" s="72"/>
      <c r="K24" s="74">
        <v>12.8</v>
      </c>
      <c r="L24" s="71">
        <v>12.7</v>
      </c>
      <c r="M24" s="71">
        <v>12.9</v>
      </c>
      <c r="N24" s="71">
        <v>12.7</v>
      </c>
      <c r="O24" s="72">
        <v>12.1</v>
      </c>
      <c r="P24" s="75" t="s">
        <v>101</v>
      </c>
      <c r="Q24" s="76">
        <v>24</v>
      </c>
      <c r="R24" s="73"/>
      <c r="S24" s="73" t="s">
        <v>107</v>
      </c>
      <c r="T24" s="73"/>
      <c r="U24" s="77">
        <v>6</v>
      </c>
      <c r="V24" s="70">
        <v>1003.9</v>
      </c>
      <c r="W24" s="118">
        <f t="shared" si="2"/>
        <v>1014.1320871304473</v>
      </c>
      <c r="X24" s="124">
        <v>0</v>
      </c>
      <c r="Y24" s="131">
        <v>0</v>
      </c>
      <c r="Z24" s="124">
        <v>0</v>
      </c>
      <c r="AA24">
        <f t="shared" si="8"/>
        <v>0</v>
      </c>
      <c r="AB24">
        <f t="shared" si="9"/>
        <v>0</v>
      </c>
      <c r="AC24">
        <f t="shared" si="10"/>
        <v>0</v>
      </c>
      <c r="AD24">
        <f t="shared" si="3"/>
        <v>0</v>
      </c>
      <c r="AE24">
        <f t="shared" si="4"/>
        <v>16</v>
      </c>
      <c r="AG24">
        <f t="shared" si="11"/>
        <v>14.871986197959439</v>
      </c>
      <c r="AH24">
        <f t="shared" si="5"/>
        <v>13.743260220579202</v>
      </c>
      <c r="AI24">
        <f t="shared" si="6"/>
        <v>12.784460220579202</v>
      </c>
      <c r="AJ24">
        <f t="shared" si="12"/>
        <v>10.61052601482238</v>
      </c>
      <c r="AT24">
        <f t="shared" si="13"/>
        <v>10.282078542398077</v>
      </c>
    </row>
    <row r="25" spans="1:46" ht="12.75">
      <c r="A25" s="60">
        <v>17</v>
      </c>
      <c r="B25" s="61">
        <v>12.7</v>
      </c>
      <c r="C25" s="62">
        <v>12</v>
      </c>
      <c r="D25" s="62">
        <v>16.4</v>
      </c>
      <c r="E25" s="62">
        <v>9.8</v>
      </c>
      <c r="F25" s="63">
        <f t="shared" si="0"/>
        <v>13.1</v>
      </c>
      <c r="G25" s="64">
        <f t="shared" si="7"/>
        <v>91.69149649333728</v>
      </c>
      <c r="H25" s="64">
        <f t="shared" si="1"/>
        <v>11.383974793389523</v>
      </c>
      <c r="I25" s="65">
        <v>5.2</v>
      </c>
      <c r="J25" s="63"/>
      <c r="K25" s="65">
        <v>12.9</v>
      </c>
      <c r="L25" s="62">
        <v>12.9</v>
      </c>
      <c r="M25" s="62">
        <v>13.1</v>
      </c>
      <c r="N25" s="62">
        <v>12.9</v>
      </c>
      <c r="O25" s="63">
        <v>12.1</v>
      </c>
      <c r="P25" s="66" t="s">
        <v>101</v>
      </c>
      <c r="Q25" s="67">
        <v>30</v>
      </c>
      <c r="R25" s="64"/>
      <c r="S25" s="64">
        <v>5.3</v>
      </c>
      <c r="T25" s="64"/>
      <c r="U25" s="68">
        <v>8</v>
      </c>
      <c r="V25" s="61">
        <v>1006.4</v>
      </c>
      <c r="W25" s="118">
        <f t="shared" si="2"/>
        <v>1016.6647875565524</v>
      </c>
      <c r="X25" s="124">
        <v>0</v>
      </c>
      <c r="Y25" s="131">
        <v>0</v>
      </c>
      <c r="Z25" s="124">
        <v>0</v>
      </c>
      <c r="AA25">
        <f t="shared" si="8"/>
        <v>0</v>
      </c>
      <c r="AB25">
        <f t="shared" si="9"/>
        <v>0</v>
      </c>
      <c r="AC25">
        <f t="shared" si="10"/>
        <v>0</v>
      </c>
      <c r="AD25">
        <f t="shared" si="3"/>
        <v>0</v>
      </c>
      <c r="AE25">
        <f t="shared" si="4"/>
        <v>17</v>
      </c>
      <c r="AG25">
        <f t="shared" si="11"/>
        <v>14.678391653320906</v>
      </c>
      <c r="AH25">
        <f t="shared" si="5"/>
        <v>14.01813696808305</v>
      </c>
      <c r="AI25">
        <f t="shared" si="6"/>
        <v>13.458836968083052</v>
      </c>
      <c r="AJ25">
        <f t="shared" si="12"/>
        <v>11.383974793389523</v>
      </c>
      <c r="AT25">
        <f t="shared" si="13"/>
        <v>10.384622178392885</v>
      </c>
    </row>
    <row r="26" spans="1:46" ht="12.75">
      <c r="A26" s="69">
        <v>18</v>
      </c>
      <c r="B26" s="70">
        <v>13</v>
      </c>
      <c r="C26" s="71">
        <v>11.9</v>
      </c>
      <c r="D26" s="71">
        <v>18.2</v>
      </c>
      <c r="E26" s="71">
        <v>10.8</v>
      </c>
      <c r="F26" s="72">
        <f t="shared" si="0"/>
        <v>14.5</v>
      </c>
      <c r="G26" s="64">
        <f t="shared" si="7"/>
        <v>87.15703750635662</v>
      </c>
      <c r="H26" s="73">
        <f t="shared" si="1"/>
        <v>10.915898451984647</v>
      </c>
      <c r="I26" s="74">
        <v>8.7</v>
      </c>
      <c r="J26" s="72"/>
      <c r="K26" s="74">
        <v>12.9</v>
      </c>
      <c r="L26" s="71">
        <v>12.9</v>
      </c>
      <c r="M26" s="71">
        <v>13.1</v>
      </c>
      <c r="N26" s="71">
        <v>12.9</v>
      </c>
      <c r="O26" s="72">
        <v>12.2</v>
      </c>
      <c r="P26" s="75" t="s">
        <v>101</v>
      </c>
      <c r="Q26" s="76">
        <v>42</v>
      </c>
      <c r="R26" s="73"/>
      <c r="S26" s="73">
        <v>1.8</v>
      </c>
      <c r="T26" s="73"/>
      <c r="U26" s="77">
        <v>7</v>
      </c>
      <c r="V26" s="70">
        <v>994.9</v>
      </c>
      <c r="W26" s="118">
        <f t="shared" si="2"/>
        <v>1005.0367913176005</v>
      </c>
      <c r="X26" s="124">
        <v>0</v>
      </c>
      <c r="Y26" s="131">
        <v>0</v>
      </c>
      <c r="Z26" s="124">
        <v>0</v>
      </c>
      <c r="AA26">
        <f t="shared" si="8"/>
        <v>0</v>
      </c>
      <c r="AB26">
        <f t="shared" si="9"/>
        <v>0</v>
      </c>
      <c r="AC26">
        <f t="shared" si="10"/>
        <v>0</v>
      </c>
      <c r="AD26">
        <f t="shared" si="3"/>
        <v>0</v>
      </c>
      <c r="AE26">
        <f t="shared" si="4"/>
        <v>18</v>
      </c>
      <c r="AG26">
        <f t="shared" si="11"/>
        <v>14.96962212299885</v>
      </c>
      <c r="AH26">
        <f t="shared" si="5"/>
        <v>13.925979168301964</v>
      </c>
      <c r="AI26">
        <f t="shared" si="6"/>
        <v>13.047079168301964</v>
      </c>
      <c r="AJ26">
        <f t="shared" si="12"/>
        <v>10.915898451984647</v>
      </c>
      <c r="AT26">
        <f t="shared" si="13"/>
        <v>10.227365290054612</v>
      </c>
    </row>
    <row r="27" spans="1:46" ht="12.75">
      <c r="A27" s="60">
        <v>19</v>
      </c>
      <c r="B27" s="61">
        <v>12.2</v>
      </c>
      <c r="C27" s="62">
        <v>10.6</v>
      </c>
      <c r="D27" s="62">
        <v>15.5</v>
      </c>
      <c r="E27" s="62">
        <v>9.9</v>
      </c>
      <c r="F27" s="63">
        <f t="shared" si="0"/>
        <v>12.7</v>
      </c>
      <c r="G27" s="64">
        <f t="shared" si="7"/>
        <v>80.94227600921975</v>
      </c>
      <c r="H27" s="64">
        <f t="shared" si="1"/>
        <v>9.028618900753337</v>
      </c>
      <c r="I27" s="65">
        <v>8.6</v>
      </c>
      <c r="J27" s="63"/>
      <c r="K27" s="65">
        <v>12.1</v>
      </c>
      <c r="L27" s="62">
        <v>12.6</v>
      </c>
      <c r="M27" s="62">
        <v>13</v>
      </c>
      <c r="N27" s="62">
        <v>12.9</v>
      </c>
      <c r="O27" s="63">
        <v>12.2</v>
      </c>
      <c r="P27" s="66" t="s">
        <v>101</v>
      </c>
      <c r="Q27" s="67">
        <v>36</v>
      </c>
      <c r="R27" s="64"/>
      <c r="S27" s="64">
        <v>1.5</v>
      </c>
      <c r="T27" s="64"/>
      <c r="U27" s="68">
        <v>6</v>
      </c>
      <c r="V27" s="61">
        <v>987.3</v>
      </c>
      <c r="W27" s="118">
        <f t="shared" si="2"/>
        <v>997.3877270130605</v>
      </c>
      <c r="X27" s="124">
        <v>0</v>
      </c>
      <c r="Y27" s="131">
        <v>0</v>
      </c>
      <c r="Z27" s="124">
        <v>0</v>
      </c>
      <c r="AA27">
        <f t="shared" si="8"/>
        <v>0</v>
      </c>
      <c r="AB27">
        <f t="shared" si="9"/>
        <v>0</v>
      </c>
      <c r="AC27">
        <f t="shared" si="10"/>
        <v>0</v>
      </c>
      <c r="AD27">
        <f t="shared" si="3"/>
        <v>0</v>
      </c>
      <c r="AE27">
        <f t="shared" si="4"/>
        <v>19</v>
      </c>
      <c r="AG27">
        <f t="shared" si="11"/>
        <v>14.204062438763</v>
      </c>
      <c r="AH27">
        <f t="shared" si="5"/>
        <v>12.775491423705457</v>
      </c>
      <c r="AI27">
        <f t="shared" si="6"/>
        <v>11.497091423705458</v>
      </c>
      <c r="AJ27">
        <f t="shared" si="12"/>
        <v>9.028618900753337</v>
      </c>
      <c r="AT27">
        <f t="shared" si="13"/>
        <v>10.167065769713517</v>
      </c>
    </row>
    <row r="28" spans="1:46" ht="12.75">
      <c r="A28" s="69">
        <v>20</v>
      </c>
      <c r="B28" s="70">
        <v>10.5</v>
      </c>
      <c r="C28" s="71">
        <v>10</v>
      </c>
      <c r="D28" s="71">
        <v>16</v>
      </c>
      <c r="E28" s="71">
        <v>10</v>
      </c>
      <c r="F28" s="72">
        <f t="shared" si="0"/>
        <v>13</v>
      </c>
      <c r="G28" s="64">
        <f t="shared" si="7"/>
        <v>93.56416690278118</v>
      </c>
      <c r="H28" s="73">
        <f t="shared" si="1"/>
        <v>9.507040592497004</v>
      </c>
      <c r="I28" s="74">
        <v>8</v>
      </c>
      <c r="J28" s="72"/>
      <c r="K28" s="74">
        <v>11.5</v>
      </c>
      <c r="L28" s="71">
        <v>12.5</v>
      </c>
      <c r="M28" s="71">
        <v>12.9</v>
      </c>
      <c r="N28" s="71">
        <v>12.6</v>
      </c>
      <c r="O28" s="72">
        <v>12.2</v>
      </c>
      <c r="P28" s="75" t="s">
        <v>101</v>
      </c>
      <c r="Q28" s="76">
        <v>30</v>
      </c>
      <c r="R28" s="73"/>
      <c r="S28" s="73">
        <v>5</v>
      </c>
      <c r="T28" s="73"/>
      <c r="U28" s="77">
        <v>7</v>
      </c>
      <c r="V28" s="70">
        <v>976.5</v>
      </c>
      <c r="W28" s="118">
        <f t="shared" si="2"/>
        <v>986.5375340695789</v>
      </c>
      <c r="X28" s="124">
        <v>0</v>
      </c>
      <c r="Y28" s="131">
        <v>0</v>
      </c>
      <c r="Z28" s="124">
        <v>0</v>
      </c>
      <c r="AA28">
        <f t="shared" si="8"/>
        <v>0</v>
      </c>
      <c r="AB28">
        <f t="shared" si="9"/>
        <v>0</v>
      </c>
      <c r="AC28">
        <f t="shared" si="10"/>
        <v>0</v>
      </c>
      <c r="AD28">
        <f t="shared" si="3"/>
        <v>0</v>
      </c>
      <c r="AE28">
        <f t="shared" si="4"/>
        <v>20</v>
      </c>
      <c r="AG28">
        <f t="shared" si="11"/>
        <v>12.690561141441451</v>
      </c>
      <c r="AH28">
        <f t="shared" si="5"/>
        <v>12.273317807277772</v>
      </c>
      <c r="AI28">
        <f t="shared" si="6"/>
        <v>11.873817807277772</v>
      </c>
      <c r="AJ28">
        <f t="shared" si="12"/>
        <v>9.507040592497004</v>
      </c>
      <c r="AT28">
        <f t="shared" si="13"/>
        <v>10.043144491976728</v>
      </c>
    </row>
    <row r="29" spans="1:46" ht="12.75">
      <c r="A29" s="60">
        <v>21</v>
      </c>
      <c r="B29" s="61">
        <v>10</v>
      </c>
      <c r="C29" s="62">
        <v>9.6</v>
      </c>
      <c r="D29" s="62">
        <v>15.8</v>
      </c>
      <c r="E29" s="62">
        <v>7.7</v>
      </c>
      <c r="F29" s="63">
        <f t="shared" si="0"/>
        <v>11.75</v>
      </c>
      <c r="G29" s="64">
        <f t="shared" si="7"/>
        <v>94.74752782998023</v>
      </c>
      <c r="H29" s="64">
        <f t="shared" si="1"/>
        <v>9.197258355415647</v>
      </c>
      <c r="I29" s="65">
        <v>4.7</v>
      </c>
      <c r="J29" s="63"/>
      <c r="K29" s="65">
        <v>11</v>
      </c>
      <c r="L29" s="62">
        <v>12</v>
      </c>
      <c r="M29" s="62">
        <v>12.7</v>
      </c>
      <c r="N29" s="62">
        <v>12.4</v>
      </c>
      <c r="O29" s="63">
        <v>12.2</v>
      </c>
      <c r="P29" s="66" t="s">
        <v>101</v>
      </c>
      <c r="Q29" s="67">
        <v>25</v>
      </c>
      <c r="R29" s="64"/>
      <c r="S29" s="64">
        <v>15</v>
      </c>
      <c r="T29" s="64"/>
      <c r="U29" s="68">
        <v>4</v>
      </c>
      <c r="V29" s="61">
        <v>989.9</v>
      </c>
      <c r="W29" s="118">
        <f t="shared" si="2"/>
        <v>1000.0933498178844</v>
      </c>
      <c r="X29" s="124">
        <v>1</v>
      </c>
      <c r="Y29" s="131">
        <v>0</v>
      </c>
      <c r="Z29" s="124">
        <v>1</v>
      </c>
      <c r="AA29">
        <f t="shared" si="8"/>
        <v>0</v>
      </c>
      <c r="AB29">
        <f t="shared" si="9"/>
        <v>0</v>
      </c>
      <c r="AC29">
        <f t="shared" si="10"/>
        <v>0</v>
      </c>
      <c r="AD29">
        <f t="shared" si="3"/>
        <v>21</v>
      </c>
      <c r="AE29">
        <f t="shared" si="4"/>
        <v>21</v>
      </c>
      <c r="AG29">
        <f t="shared" si="11"/>
        <v>12.273317807277772</v>
      </c>
      <c r="AH29">
        <f t="shared" si="5"/>
        <v>11.948265205112428</v>
      </c>
      <c r="AI29">
        <f t="shared" si="6"/>
        <v>11.628665205112426</v>
      </c>
      <c r="AJ29">
        <f t="shared" si="12"/>
        <v>9.197258355415647</v>
      </c>
      <c r="AT29">
        <f t="shared" si="13"/>
        <v>10.325091776818025</v>
      </c>
    </row>
    <row r="30" spans="1:46" ht="12.75">
      <c r="A30" s="69">
        <v>22</v>
      </c>
      <c r="B30" s="70">
        <v>11.3</v>
      </c>
      <c r="C30" s="71">
        <v>11.1</v>
      </c>
      <c r="D30" s="71">
        <v>15.5</v>
      </c>
      <c r="E30" s="71">
        <v>8.3</v>
      </c>
      <c r="F30" s="72">
        <f t="shared" si="0"/>
        <v>11.9</v>
      </c>
      <c r="G30" s="64">
        <f t="shared" si="7"/>
        <v>97.48771787273967</v>
      </c>
      <c r="H30" s="73">
        <f t="shared" si="1"/>
        <v>10.916830948692734</v>
      </c>
      <c r="I30" s="74">
        <v>4.3</v>
      </c>
      <c r="J30" s="72"/>
      <c r="K30" s="74">
        <v>11.6</v>
      </c>
      <c r="L30" s="71">
        <v>11.4</v>
      </c>
      <c r="M30" s="71">
        <v>12</v>
      </c>
      <c r="N30" s="71">
        <v>12.3</v>
      </c>
      <c r="O30" s="72">
        <v>12.1</v>
      </c>
      <c r="P30" s="75" t="s">
        <v>102</v>
      </c>
      <c r="Q30" s="76">
        <v>22</v>
      </c>
      <c r="R30" s="73"/>
      <c r="S30" s="73">
        <v>6.1</v>
      </c>
      <c r="T30" s="73"/>
      <c r="U30" s="77">
        <v>8</v>
      </c>
      <c r="V30" s="70">
        <v>974.7</v>
      </c>
      <c r="W30" s="118">
        <f t="shared" si="2"/>
        <v>984.6906852700363</v>
      </c>
      <c r="X30" s="124">
        <v>0</v>
      </c>
      <c r="Y30" s="131">
        <v>0</v>
      </c>
      <c r="Z30" s="124">
        <v>0</v>
      </c>
      <c r="AA30">
        <f t="shared" si="8"/>
        <v>0</v>
      </c>
      <c r="AB30">
        <f t="shared" si="9"/>
        <v>0</v>
      </c>
      <c r="AC30">
        <f t="shared" si="10"/>
        <v>0</v>
      </c>
      <c r="AD30">
        <f t="shared" si="3"/>
        <v>0</v>
      </c>
      <c r="AE30">
        <f t="shared" si="4"/>
        <v>22</v>
      </c>
      <c r="AG30">
        <f t="shared" si="11"/>
        <v>13.384135570301822</v>
      </c>
      <c r="AH30">
        <f t="shared" si="5"/>
        <v>13.207688324480838</v>
      </c>
      <c r="AI30">
        <f t="shared" si="6"/>
        <v>13.047888324480837</v>
      </c>
      <c r="AJ30">
        <f t="shared" si="12"/>
        <v>10.916830948692734</v>
      </c>
      <c r="AT30">
        <f t="shared" si="13"/>
        <v>10.420724693279258</v>
      </c>
    </row>
    <row r="31" spans="1:46" ht="12.75">
      <c r="A31" s="60">
        <v>23</v>
      </c>
      <c r="B31" s="61">
        <v>9.2</v>
      </c>
      <c r="C31" s="62">
        <v>7.4</v>
      </c>
      <c r="D31" s="62">
        <v>14.1</v>
      </c>
      <c r="E31" s="62">
        <v>3.1</v>
      </c>
      <c r="F31" s="63">
        <f t="shared" si="0"/>
        <v>8.6</v>
      </c>
      <c r="G31" s="64">
        <f t="shared" si="7"/>
        <v>76.12656538432994</v>
      </c>
      <c r="H31" s="64">
        <f t="shared" si="1"/>
        <v>5.219517770747713</v>
      </c>
      <c r="I31" s="65">
        <v>-0.6</v>
      </c>
      <c r="J31" s="63"/>
      <c r="K31" s="65">
        <v>9.1</v>
      </c>
      <c r="L31" s="62">
        <v>9.8</v>
      </c>
      <c r="M31" s="62">
        <v>11.4</v>
      </c>
      <c r="N31" s="62">
        <v>12.1</v>
      </c>
      <c r="O31" s="63">
        <v>12.1</v>
      </c>
      <c r="P31" s="66" t="s">
        <v>101</v>
      </c>
      <c r="Q31" s="67">
        <v>28</v>
      </c>
      <c r="R31" s="64"/>
      <c r="S31" s="64">
        <v>0.3</v>
      </c>
      <c r="T31" s="64"/>
      <c r="U31" s="68">
        <v>3</v>
      </c>
      <c r="V31" s="61">
        <v>1001.7</v>
      </c>
      <c r="W31" s="118">
        <f t="shared" si="2"/>
        <v>1012.044260346427</v>
      </c>
      <c r="X31" s="124">
        <v>0</v>
      </c>
      <c r="Y31" s="131">
        <v>0</v>
      </c>
      <c r="Z31" s="124">
        <v>0</v>
      </c>
      <c r="AA31">
        <f t="shared" si="8"/>
        <v>0</v>
      </c>
      <c r="AB31">
        <f t="shared" si="9"/>
        <v>0</v>
      </c>
      <c r="AC31">
        <f t="shared" si="10"/>
        <v>0</v>
      </c>
      <c r="AD31">
        <f t="shared" si="3"/>
        <v>0</v>
      </c>
      <c r="AE31">
        <f t="shared" si="4"/>
        <v>23</v>
      </c>
      <c r="AG31">
        <f t="shared" si="11"/>
        <v>11.630815163633265</v>
      </c>
      <c r="AH31">
        <f t="shared" si="5"/>
        <v>10.29234011027384</v>
      </c>
      <c r="AI31">
        <f t="shared" si="6"/>
        <v>8.854140110273839</v>
      </c>
      <c r="AJ31">
        <f t="shared" si="12"/>
        <v>5.219517770747713</v>
      </c>
      <c r="AT31">
        <f t="shared" si="13"/>
        <v>10.306615620939438</v>
      </c>
    </row>
    <row r="32" spans="1:46" ht="12.75">
      <c r="A32" s="69">
        <v>24</v>
      </c>
      <c r="B32" s="70">
        <v>6.5</v>
      </c>
      <c r="C32" s="71">
        <v>6.1</v>
      </c>
      <c r="D32" s="71">
        <v>13.9</v>
      </c>
      <c r="E32" s="71">
        <v>6.3</v>
      </c>
      <c r="F32" s="72">
        <f t="shared" si="0"/>
        <v>10.1</v>
      </c>
      <c r="G32" s="64">
        <f t="shared" si="7"/>
        <v>93.97329699620602</v>
      </c>
      <c r="H32" s="73">
        <f t="shared" si="1"/>
        <v>5.601391774806006</v>
      </c>
      <c r="I32" s="74">
        <v>5.6</v>
      </c>
      <c r="J32" s="72"/>
      <c r="K32" s="74">
        <v>10</v>
      </c>
      <c r="L32" s="71">
        <v>10.5</v>
      </c>
      <c r="M32" s="71">
        <v>11.5</v>
      </c>
      <c r="N32" s="71">
        <v>12</v>
      </c>
      <c r="O32" s="72">
        <v>11.9</v>
      </c>
      <c r="P32" s="75" t="s">
        <v>101</v>
      </c>
      <c r="Q32" s="76">
        <v>28</v>
      </c>
      <c r="R32" s="73"/>
      <c r="S32" s="73">
        <v>3</v>
      </c>
      <c r="T32" s="73"/>
      <c r="U32" s="77">
        <v>8</v>
      </c>
      <c r="V32" s="70">
        <v>1000.6</v>
      </c>
      <c r="W32" s="118">
        <f t="shared" si="2"/>
        <v>1011.0332710582632</v>
      </c>
      <c r="X32" s="124">
        <v>0</v>
      </c>
      <c r="Y32" s="131">
        <v>0</v>
      </c>
      <c r="Z32" s="124">
        <v>0</v>
      </c>
      <c r="AA32">
        <f t="shared" si="8"/>
        <v>0</v>
      </c>
      <c r="AB32">
        <f t="shared" si="9"/>
        <v>0</v>
      </c>
      <c r="AC32">
        <f t="shared" si="10"/>
        <v>0</v>
      </c>
      <c r="AD32">
        <f t="shared" si="3"/>
        <v>0</v>
      </c>
      <c r="AE32">
        <f t="shared" si="4"/>
        <v>24</v>
      </c>
      <c r="AG32">
        <f t="shared" si="11"/>
        <v>9.67551615678414</v>
      </c>
      <c r="AH32">
        <f t="shared" si="5"/>
        <v>9.41200153393066</v>
      </c>
      <c r="AI32">
        <f t="shared" si="6"/>
        <v>9.092401533930659</v>
      </c>
      <c r="AJ32">
        <f t="shared" si="12"/>
        <v>5.601391774806006</v>
      </c>
      <c r="AT32">
        <f t="shared" si="13"/>
        <v>10.232087130447303</v>
      </c>
    </row>
    <row r="33" spans="1:46" ht="12.75">
      <c r="A33" s="60">
        <v>25</v>
      </c>
      <c r="B33" s="61">
        <v>11.3</v>
      </c>
      <c r="C33" s="62">
        <v>9.5</v>
      </c>
      <c r="D33" s="62">
        <v>17.4</v>
      </c>
      <c r="E33" s="62">
        <v>6.6</v>
      </c>
      <c r="F33" s="63">
        <f t="shared" si="0"/>
        <v>12</v>
      </c>
      <c r="G33" s="64">
        <f t="shared" si="7"/>
        <v>77.92805072379421</v>
      </c>
      <c r="H33" s="64">
        <f t="shared" si="1"/>
        <v>7.5943428066115795</v>
      </c>
      <c r="I33" s="65">
        <v>4.7</v>
      </c>
      <c r="J33" s="63"/>
      <c r="K33" s="65">
        <v>11.9</v>
      </c>
      <c r="L33" s="62">
        <v>10.8</v>
      </c>
      <c r="M33" s="62">
        <v>11.4</v>
      </c>
      <c r="N33" s="62">
        <v>11.8</v>
      </c>
      <c r="O33" s="63">
        <v>11.9</v>
      </c>
      <c r="P33" s="66" t="s">
        <v>101</v>
      </c>
      <c r="Q33" s="67">
        <v>17</v>
      </c>
      <c r="R33" s="64"/>
      <c r="S33" s="64">
        <v>9.8</v>
      </c>
      <c r="T33" s="64"/>
      <c r="U33" s="68">
        <v>4</v>
      </c>
      <c r="V33" s="61">
        <v>1004.7</v>
      </c>
      <c r="W33" s="118">
        <f t="shared" si="2"/>
        <v>1014.9981855861347</v>
      </c>
      <c r="X33" s="124">
        <v>0</v>
      </c>
      <c r="Y33" s="131">
        <v>0</v>
      </c>
      <c r="Z33" s="124">
        <v>0</v>
      </c>
      <c r="AA33">
        <f t="shared" si="8"/>
        <v>0</v>
      </c>
      <c r="AB33">
        <f t="shared" si="9"/>
        <v>0</v>
      </c>
      <c r="AC33">
        <f t="shared" si="10"/>
        <v>0</v>
      </c>
      <c r="AD33">
        <f t="shared" si="3"/>
        <v>0</v>
      </c>
      <c r="AE33">
        <f t="shared" si="4"/>
        <v>25</v>
      </c>
      <c r="AG33">
        <f t="shared" si="11"/>
        <v>13.384135570301822</v>
      </c>
      <c r="AH33">
        <f t="shared" si="5"/>
        <v>11.868195956166188</v>
      </c>
      <c r="AI33">
        <f t="shared" si="6"/>
        <v>10.429995956166188</v>
      </c>
      <c r="AJ33">
        <f t="shared" si="12"/>
        <v>7.5943428066115795</v>
      </c>
      <c r="AT33">
        <f t="shared" si="13"/>
        <v>10.264787556552433</v>
      </c>
    </row>
    <row r="34" spans="1:46" ht="12.75">
      <c r="A34" s="69">
        <v>26</v>
      </c>
      <c r="B34" s="70">
        <v>12.1</v>
      </c>
      <c r="C34" s="71">
        <v>11.9</v>
      </c>
      <c r="D34" s="71">
        <v>19.1</v>
      </c>
      <c r="E34" s="71">
        <v>9.6</v>
      </c>
      <c r="F34" s="72">
        <f t="shared" si="0"/>
        <v>14.350000000000001</v>
      </c>
      <c r="G34" s="64">
        <f t="shared" si="7"/>
        <v>97.55754037100121</v>
      </c>
      <c r="H34" s="73">
        <f t="shared" si="1"/>
        <v>11.725214345661866</v>
      </c>
      <c r="I34" s="74">
        <v>6.6</v>
      </c>
      <c r="J34" s="72"/>
      <c r="K34" s="74">
        <v>12.1</v>
      </c>
      <c r="L34" s="71">
        <v>12.2</v>
      </c>
      <c r="M34" s="71">
        <v>12.6</v>
      </c>
      <c r="N34" s="71">
        <v>12.5</v>
      </c>
      <c r="O34" s="72">
        <v>11.9</v>
      </c>
      <c r="P34" s="75" t="s">
        <v>102</v>
      </c>
      <c r="Q34" s="76">
        <v>32</v>
      </c>
      <c r="R34" s="73"/>
      <c r="S34" s="73">
        <v>0.3</v>
      </c>
      <c r="T34" s="73"/>
      <c r="U34" s="77">
        <v>8</v>
      </c>
      <c r="V34" s="70">
        <v>1002.7</v>
      </c>
      <c r="W34" s="118">
        <f t="shared" si="2"/>
        <v>1012.9486893700995</v>
      </c>
      <c r="X34" s="124">
        <v>0</v>
      </c>
      <c r="Y34" s="131">
        <v>0</v>
      </c>
      <c r="Z34" s="124">
        <v>0</v>
      </c>
      <c r="AA34">
        <f t="shared" si="8"/>
        <v>0</v>
      </c>
      <c r="AB34">
        <f t="shared" si="9"/>
        <v>0</v>
      </c>
      <c r="AC34">
        <f t="shared" si="10"/>
        <v>0</v>
      </c>
      <c r="AD34">
        <f t="shared" si="3"/>
        <v>0</v>
      </c>
      <c r="AE34">
        <f t="shared" si="4"/>
        <v>26</v>
      </c>
      <c r="AG34">
        <f t="shared" si="11"/>
        <v>14.110830506745673</v>
      </c>
      <c r="AH34">
        <f t="shared" si="5"/>
        <v>13.925979168301964</v>
      </c>
      <c r="AI34">
        <f t="shared" si="6"/>
        <v>13.766179168301965</v>
      </c>
      <c r="AJ34">
        <f t="shared" si="12"/>
        <v>11.725214345661866</v>
      </c>
      <c r="AT34">
        <f t="shared" si="13"/>
        <v>10.1367913176006</v>
      </c>
    </row>
    <row r="35" spans="1:46" ht="12.75">
      <c r="A35" s="60">
        <v>27</v>
      </c>
      <c r="B35" s="61">
        <v>15</v>
      </c>
      <c r="C35" s="62">
        <v>13.2</v>
      </c>
      <c r="D35" s="62">
        <v>17.7</v>
      </c>
      <c r="E35" s="62">
        <v>12.2</v>
      </c>
      <c r="F35" s="63">
        <f t="shared" si="0"/>
        <v>14.95</v>
      </c>
      <c r="G35" s="64">
        <f t="shared" si="7"/>
        <v>80.54549409590447</v>
      </c>
      <c r="H35" s="64">
        <f t="shared" si="1"/>
        <v>11.68361523030817</v>
      </c>
      <c r="I35" s="65">
        <v>9.2</v>
      </c>
      <c r="J35" s="63"/>
      <c r="K35" s="65">
        <v>14.4</v>
      </c>
      <c r="L35" s="62">
        <v>13.8</v>
      </c>
      <c r="M35" s="62">
        <v>13.1</v>
      </c>
      <c r="N35" s="62">
        <v>12.7</v>
      </c>
      <c r="O35" s="63">
        <v>12.1</v>
      </c>
      <c r="P35" s="66" t="s">
        <v>101</v>
      </c>
      <c r="Q35" s="67">
        <v>32</v>
      </c>
      <c r="R35" s="64"/>
      <c r="S35" s="64">
        <v>1.7</v>
      </c>
      <c r="T35" s="64"/>
      <c r="U35" s="68">
        <v>8</v>
      </c>
      <c r="V35" s="61">
        <v>1008.8</v>
      </c>
      <c r="W35" s="118">
        <f t="shared" si="2"/>
        <v>1019.0066532718952</v>
      </c>
      <c r="X35" s="124">
        <v>0</v>
      </c>
      <c r="Y35" s="131">
        <v>0</v>
      </c>
      <c r="Z35" s="124">
        <v>0</v>
      </c>
      <c r="AA35">
        <f t="shared" si="8"/>
        <v>0</v>
      </c>
      <c r="AB35">
        <f t="shared" si="9"/>
        <v>0</v>
      </c>
      <c r="AC35">
        <f t="shared" si="10"/>
        <v>0</v>
      </c>
      <c r="AD35">
        <f>IF((MAX($S$9:$S$39)=$S35),A35,0)</f>
        <v>0</v>
      </c>
      <c r="AE35">
        <f t="shared" si="4"/>
        <v>27</v>
      </c>
      <c r="AG35">
        <f t="shared" si="11"/>
        <v>17.04426199146042</v>
      </c>
      <c r="AH35">
        <f t="shared" si="5"/>
        <v>15.166585036022243</v>
      </c>
      <c r="AI35">
        <f t="shared" si="6"/>
        <v>13.728385036022242</v>
      </c>
      <c r="AJ35">
        <f t="shared" si="12"/>
        <v>11.68361523030817</v>
      </c>
      <c r="AT35">
        <f t="shared" si="13"/>
        <v>10.087727013060523</v>
      </c>
    </row>
    <row r="36" spans="1:46" ht="12.75">
      <c r="A36" s="69">
        <v>28</v>
      </c>
      <c r="B36" s="70">
        <v>12.5</v>
      </c>
      <c r="C36" s="71">
        <v>9.7</v>
      </c>
      <c r="D36" s="71">
        <v>17.3</v>
      </c>
      <c r="E36" s="71">
        <v>8.4</v>
      </c>
      <c r="F36" s="72">
        <f t="shared" si="0"/>
        <v>12.850000000000001</v>
      </c>
      <c r="G36" s="64">
        <f t="shared" si="7"/>
        <v>67.58886768036722</v>
      </c>
      <c r="H36" s="73">
        <f t="shared" si="1"/>
        <v>6.673181932909295</v>
      </c>
      <c r="I36" s="74">
        <v>6.2</v>
      </c>
      <c r="J36" s="72"/>
      <c r="K36" s="74">
        <v>14</v>
      </c>
      <c r="L36" s="71">
        <v>12.9</v>
      </c>
      <c r="M36" s="71">
        <v>12.8</v>
      </c>
      <c r="N36" s="71">
        <v>12.8</v>
      </c>
      <c r="O36" s="72">
        <v>12.3</v>
      </c>
      <c r="P36" s="75" t="s">
        <v>118</v>
      </c>
      <c r="Q36" s="76">
        <v>25</v>
      </c>
      <c r="R36" s="73"/>
      <c r="S36" s="73">
        <v>0</v>
      </c>
      <c r="T36" s="73"/>
      <c r="U36" s="77">
        <v>6</v>
      </c>
      <c r="V36" s="70">
        <v>1011.3</v>
      </c>
      <c r="W36" s="118">
        <f t="shared" si="2"/>
        <v>1021.6220301127862</v>
      </c>
      <c r="X36" s="124">
        <v>0</v>
      </c>
      <c r="Y36" s="131">
        <v>0</v>
      </c>
      <c r="Z36" s="124">
        <v>0</v>
      </c>
      <c r="AA36">
        <f t="shared" si="8"/>
        <v>0</v>
      </c>
      <c r="AB36">
        <f t="shared" si="9"/>
        <v>0</v>
      </c>
      <c r="AC36">
        <f t="shared" si="10"/>
        <v>0</v>
      </c>
      <c r="AD36">
        <f>IF((MAX($S$9:$S$39)=$S36),A36,0)</f>
        <v>0</v>
      </c>
      <c r="AE36">
        <f t="shared" si="4"/>
        <v>28</v>
      </c>
      <c r="AG36">
        <f t="shared" si="11"/>
        <v>14.487015299685174</v>
      </c>
      <c r="AH36">
        <f t="shared" si="5"/>
        <v>12.028809601738768</v>
      </c>
      <c r="AI36">
        <f t="shared" si="6"/>
        <v>9.791609601738767</v>
      </c>
      <c r="AJ36">
        <f t="shared" si="12"/>
        <v>6.673181932909295</v>
      </c>
      <c r="AT36">
        <f t="shared" si="13"/>
        <v>10.037534069578863</v>
      </c>
    </row>
    <row r="37" spans="1:46" ht="12.75">
      <c r="A37" s="60">
        <v>29</v>
      </c>
      <c r="B37" s="61">
        <v>10.5</v>
      </c>
      <c r="C37" s="62">
        <v>8.8</v>
      </c>
      <c r="D37" s="62">
        <v>12.7</v>
      </c>
      <c r="E37" s="62">
        <v>6.3</v>
      </c>
      <c r="F37" s="63">
        <f t="shared" si="0"/>
        <v>9.5</v>
      </c>
      <c r="G37" s="64">
        <f t="shared" si="7"/>
        <v>78.50334619083482</v>
      </c>
      <c r="H37" s="64">
        <f t="shared" si="1"/>
        <v>6.924863673948391</v>
      </c>
      <c r="I37" s="65">
        <v>3.2</v>
      </c>
      <c r="J37" s="63"/>
      <c r="K37" s="65">
        <v>15.1</v>
      </c>
      <c r="L37" s="62">
        <v>13.9</v>
      </c>
      <c r="M37" s="62">
        <v>12.8</v>
      </c>
      <c r="N37" s="62">
        <v>12.7</v>
      </c>
      <c r="O37" s="63">
        <v>12.3</v>
      </c>
      <c r="P37" s="66" t="s">
        <v>118</v>
      </c>
      <c r="Q37" s="67">
        <v>25</v>
      </c>
      <c r="R37" s="64"/>
      <c r="S37" s="64">
        <v>1.3</v>
      </c>
      <c r="T37" s="64"/>
      <c r="U37" s="68">
        <v>4</v>
      </c>
      <c r="V37" s="61">
        <v>1006</v>
      </c>
      <c r="W37" s="118">
        <f t="shared" si="2"/>
        <v>1016.3407673056798</v>
      </c>
      <c r="X37" s="124">
        <v>0</v>
      </c>
      <c r="Y37" s="131">
        <v>0</v>
      </c>
      <c r="Z37" s="124">
        <v>0</v>
      </c>
      <c r="AA37">
        <f t="shared" si="8"/>
        <v>0</v>
      </c>
      <c r="AB37">
        <f t="shared" si="9"/>
        <v>0</v>
      </c>
      <c r="AC37">
        <f t="shared" si="10"/>
        <v>0</v>
      </c>
      <c r="AD37">
        <f>IF((MAX($S$9:$S$39)=$S37),A37,0)</f>
        <v>0</v>
      </c>
      <c r="AE37">
        <f t="shared" si="4"/>
        <v>29</v>
      </c>
      <c r="AG37">
        <f t="shared" si="11"/>
        <v>12.690561141441451</v>
      </c>
      <c r="AH37">
        <f t="shared" si="5"/>
        <v>11.32081514642534</v>
      </c>
      <c r="AI37">
        <f t="shared" si="6"/>
        <v>9.962515146425341</v>
      </c>
      <c r="AJ37">
        <f t="shared" si="12"/>
        <v>6.924863673948391</v>
      </c>
      <c r="AT37">
        <f t="shared" si="13"/>
        <v>10.193349817884387</v>
      </c>
    </row>
    <row r="38" spans="1:46" ht="12.75">
      <c r="A38" s="69">
        <v>30</v>
      </c>
      <c r="B38" s="70">
        <v>9.6</v>
      </c>
      <c r="C38" s="71">
        <v>6.7</v>
      </c>
      <c r="D38" s="71">
        <v>14.3</v>
      </c>
      <c r="E38" s="71">
        <v>3.8</v>
      </c>
      <c r="F38" s="72">
        <f t="shared" si="0"/>
        <v>9.05</v>
      </c>
      <c r="G38" s="64">
        <f t="shared" si="7"/>
        <v>62.70865684589402</v>
      </c>
      <c r="H38" s="73">
        <f t="shared" si="1"/>
        <v>2.8453672737231113</v>
      </c>
      <c r="I38" s="74">
        <v>-0.1</v>
      </c>
      <c r="J38" s="72"/>
      <c r="K38" s="74">
        <v>12.1</v>
      </c>
      <c r="L38" s="71">
        <v>11.7</v>
      </c>
      <c r="M38" s="71">
        <v>11.8</v>
      </c>
      <c r="N38" s="71">
        <v>12.3</v>
      </c>
      <c r="O38" s="72">
        <v>12.3</v>
      </c>
      <c r="P38" s="75" t="s">
        <v>118</v>
      </c>
      <c r="Q38" s="76">
        <v>21</v>
      </c>
      <c r="R38" s="73"/>
      <c r="S38" s="73" t="s">
        <v>107</v>
      </c>
      <c r="T38" s="73"/>
      <c r="U38" s="77">
        <v>7</v>
      </c>
      <c r="V38" s="70">
        <v>1011.5</v>
      </c>
      <c r="W38" s="118">
        <f t="shared" si="2"/>
        <v>1021.9305962231211</v>
      </c>
      <c r="X38" s="124">
        <v>0</v>
      </c>
      <c r="Y38" s="131">
        <v>0</v>
      </c>
      <c r="Z38" s="124">
        <v>0</v>
      </c>
      <c r="AA38">
        <f t="shared" si="8"/>
        <v>0</v>
      </c>
      <c r="AB38">
        <f t="shared" si="9"/>
        <v>0</v>
      </c>
      <c r="AC38">
        <f t="shared" si="10"/>
        <v>0</v>
      </c>
      <c r="AD38">
        <f>IF((MAX($S$9:$S$39)=$S38),A38,0)</f>
        <v>0</v>
      </c>
      <c r="AE38">
        <f t="shared" si="4"/>
        <v>30</v>
      </c>
      <c r="AG38">
        <f t="shared" si="11"/>
        <v>11.948265205112428</v>
      </c>
      <c r="AH38">
        <f t="shared" si="5"/>
        <v>9.809696626511307</v>
      </c>
      <c r="AI38">
        <f t="shared" si="6"/>
        <v>7.4925966265113075</v>
      </c>
      <c r="AJ38">
        <f t="shared" si="12"/>
        <v>2.8453672737231113</v>
      </c>
      <c r="AT38">
        <f t="shared" si="13"/>
        <v>9.990685270036266</v>
      </c>
    </row>
    <row r="39" spans="1:46" ht="12.75">
      <c r="A39" s="60">
        <v>31</v>
      </c>
      <c r="B39" s="61">
        <v>11.5</v>
      </c>
      <c r="C39" s="62">
        <v>8.5</v>
      </c>
      <c r="D39" s="62">
        <v>16.6</v>
      </c>
      <c r="E39" s="62">
        <v>3</v>
      </c>
      <c r="F39" s="63">
        <f t="shared" si="0"/>
        <v>9.8</v>
      </c>
      <c r="G39" s="64">
        <f t="shared" si="7"/>
        <v>64.11809027548927</v>
      </c>
      <c r="H39" s="64">
        <f t="shared" si="1"/>
        <v>4.961207886562176</v>
      </c>
      <c r="I39" s="65">
        <v>-0.1</v>
      </c>
      <c r="J39" s="63"/>
      <c r="K39" s="65">
        <v>14.2</v>
      </c>
      <c r="L39" s="62">
        <v>12.1</v>
      </c>
      <c r="M39" s="62">
        <v>11.9</v>
      </c>
      <c r="N39" s="62">
        <v>12.2</v>
      </c>
      <c r="O39" s="63">
        <v>12.2</v>
      </c>
      <c r="P39" s="66" t="s">
        <v>118</v>
      </c>
      <c r="Q39" s="67">
        <v>17</v>
      </c>
      <c r="R39" s="64"/>
      <c r="S39" s="64">
        <v>0.3</v>
      </c>
      <c r="T39" s="64"/>
      <c r="U39" s="68">
        <v>7</v>
      </c>
      <c r="V39" s="61">
        <v>1016.9</v>
      </c>
      <c r="W39" s="118">
        <f t="shared" si="2"/>
        <v>1027.3158684178757</v>
      </c>
      <c r="X39" s="124">
        <v>0</v>
      </c>
      <c r="Y39" s="131">
        <v>0</v>
      </c>
      <c r="Z39" s="124">
        <v>0</v>
      </c>
      <c r="AA39">
        <f t="shared" si="8"/>
        <v>0</v>
      </c>
      <c r="AB39">
        <f t="shared" si="9"/>
        <v>31</v>
      </c>
      <c r="AC39">
        <f t="shared" si="10"/>
        <v>0</v>
      </c>
      <c r="AD39">
        <f>IF((MAX($S$9:$S$39)=$S39),A39,0)</f>
        <v>0</v>
      </c>
      <c r="AE39">
        <f t="shared" si="4"/>
        <v>31</v>
      </c>
      <c r="AG39">
        <f t="shared" si="11"/>
        <v>13.56265263970658</v>
      </c>
      <c r="AH39">
        <f t="shared" si="5"/>
        <v>11.093113863278093</v>
      </c>
      <c r="AI39">
        <f t="shared" si="6"/>
        <v>8.696113863278093</v>
      </c>
      <c r="AJ39">
        <f t="shared" si="12"/>
        <v>4.961207886562176</v>
      </c>
      <c r="AT39">
        <f t="shared" si="13"/>
        <v>10.34426034642698</v>
      </c>
    </row>
    <row r="40" spans="1:46" ht="13.5" thickBot="1">
      <c r="A40" s="104"/>
      <c r="B40" s="105"/>
      <c r="C40" s="106"/>
      <c r="D40" s="106"/>
      <c r="E40" s="106"/>
      <c r="F40" s="107"/>
      <c r="G40" s="108"/>
      <c r="H40" s="108"/>
      <c r="I40" s="109"/>
      <c r="J40" s="107"/>
      <c r="K40" s="109"/>
      <c r="L40" s="106"/>
      <c r="M40" s="106"/>
      <c r="N40" s="106"/>
      <c r="O40" s="107"/>
      <c r="P40" s="105"/>
      <c r="Q40" s="107"/>
      <c r="R40" s="108"/>
      <c r="S40" s="108"/>
      <c r="T40" s="108"/>
      <c r="U40" s="108"/>
      <c r="V40" s="105"/>
      <c r="W40" s="119"/>
      <c r="X40" s="126"/>
      <c r="Y40" s="132"/>
      <c r="Z40" s="126"/>
      <c r="AT40">
        <f t="shared" si="13"/>
        <v>10.4332710582631</v>
      </c>
    </row>
    <row r="41" spans="1:46" ht="13.5" thickBot="1">
      <c r="A41" s="110" t="s">
        <v>19</v>
      </c>
      <c r="B41" s="111">
        <f>SUM(B9:B39)</f>
        <v>370.70000000000005</v>
      </c>
      <c r="C41" s="112">
        <f aca="true" t="shared" si="14" ref="C41:U41">SUM(C9:C39)</f>
        <v>326.79999999999995</v>
      </c>
      <c r="D41" s="112">
        <f t="shared" si="14"/>
        <v>531.6</v>
      </c>
      <c r="E41" s="112">
        <f t="shared" si="14"/>
        <v>240.90000000000003</v>
      </c>
      <c r="F41" s="113">
        <f t="shared" si="14"/>
        <v>386.25000000000006</v>
      </c>
      <c r="G41" s="114">
        <f t="shared" si="14"/>
        <v>2592.3631367562703</v>
      </c>
      <c r="H41" s="114">
        <f>SUM(H9:H39)</f>
        <v>283.23710255121466</v>
      </c>
      <c r="I41" s="115">
        <f t="shared" si="14"/>
        <v>158.89999999999998</v>
      </c>
      <c r="J41" s="113">
        <f t="shared" si="14"/>
        <v>0</v>
      </c>
      <c r="K41" s="115">
        <f t="shared" si="14"/>
        <v>371.50000000000006</v>
      </c>
      <c r="L41" s="112">
        <f t="shared" si="14"/>
        <v>367.2</v>
      </c>
      <c r="M41" s="112">
        <f t="shared" si="14"/>
        <v>379.8</v>
      </c>
      <c r="N41" s="112">
        <f t="shared" si="14"/>
        <v>376.4</v>
      </c>
      <c r="O41" s="113">
        <f t="shared" si="14"/>
        <v>361.0999999999999</v>
      </c>
      <c r="P41" s="111"/>
      <c r="Q41" s="116">
        <f t="shared" si="14"/>
        <v>730</v>
      </c>
      <c r="R41" s="114">
        <f t="shared" si="14"/>
        <v>0</v>
      </c>
      <c r="S41" s="114">
        <f>SUM(S9:S39)</f>
        <v>75.3</v>
      </c>
      <c r="T41" s="136"/>
      <c r="U41" s="116">
        <f t="shared" si="14"/>
        <v>167</v>
      </c>
      <c r="V41" s="114">
        <f>SUM(V9:V39)</f>
        <v>31078.000000000007</v>
      </c>
      <c r="W41" s="120">
        <f>SUM(W9:W39)</f>
        <v>31395.833859933417</v>
      </c>
      <c r="X41" s="114">
        <f>SUM(X9:X39)</f>
        <v>2</v>
      </c>
      <c r="Y41" s="120">
        <f>SUM(Y9:Y39)</f>
        <v>0</v>
      </c>
      <c r="Z41" s="135">
        <f>SUM(Z9:Z39)</f>
        <v>1</v>
      </c>
      <c r="AA41">
        <f>MAX(AA9:AA39)</f>
        <v>4</v>
      </c>
      <c r="AB41">
        <f>MAX(AB9:AB39)</f>
        <v>31</v>
      </c>
      <c r="AC41">
        <f>MAX(AC9:AC39)</f>
        <v>2</v>
      </c>
      <c r="AD41">
        <f>MAX(AD9:AD39)</f>
        <v>21</v>
      </c>
      <c r="AE41">
        <f>MAX(AE9:AE39)</f>
        <v>31</v>
      </c>
      <c r="AT41">
        <f t="shared" si="13"/>
        <v>10.298185586134643</v>
      </c>
    </row>
    <row r="42" spans="1:46" ht="12.75">
      <c r="A42" s="69" t="s">
        <v>20</v>
      </c>
      <c r="B42" s="70">
        <f>AVERAGE(B9:B39)</f>
        <v>11.958064516129033</v>
      </c>
      <c r="C42" s="71">
        <f aca="true" t="shared" si="15" ref="C42:U42">AVERAGE(C9:C39)</f>
        <v>10.541935483870967</v>
      </c>
      <c r="D42" s="71">
        <f t="shared" si="15"/>
        <v>17.148387096774194</v>
      </c>
      <c r="E42" s="71">
        <f t="shared" si="15"/>
        <v>7.770967741935485</v>
      </c>
      <c r="F42" s="72">
        <f t="shared" si="15"/>
        <v>12.45967741935484</v>
      </c>
      <c r="G42" s="73">
        <f t="shared" si="15"/>
        <v>83.62461731471839</v>
      </c>
      <c r="H42" s="73">
        <f>AVERAGE(H9:H39)</f>
        <v>9.136680727458538</v>
      </c>
      <c r="I42" s="74">
        <f t="shared" si="15"/>
        <v>5.1258064516129025</v>
      </c>
      <c r="J42" s="72" t="e">
        <f t="shared" si="15"/>
        <v>#DIV/0!</v>
      </c>
      <c r="K42" s="74">
        <f t="shared" si="15"/>
        <v>11.983870967741938</v>
      </c>
      <c r="L42" s="71">
        <f t="shared" si="15"/>
        <v>11.845161290322581</v>
      </c>
      <c r="M42" s="71">
        <f t="shared" si="15"/>
        <v>12.251612903225807</v>
      </c>
      <c r="N42" s="71">
        <f t="shared" si="15"/>
        <v>12.141935483870967</v>
      </c>
      <c r="O42" s="72">
        <f t="shared" si="15"/>
        <v>11.64838709677419</v>
      </c>
      <c r="P42" s="70"/>
      <c r="Q42" s="72">
        <f t="shared" si="15"/>
        <v>23.548387096774192</v>
      </c>
      <c r="R42" s="73" t="e">
        <f t="shared" si="15"/>
        <v>#DIV/0!</v>
      </c>
      <c r="S42" s="73">
        <f>AVERAGE(S9:S39)</f>
        <v>2.7888888888888888</v>
      </c>
      <c r="T42" s="73"/>
      <c r="U42" s="73">
        <f t="shared" si="15"/>
        <v>5.387096774193548</v>
      </c>
      <c r="V42" s="73">
        <f>AVERAGE(V9:V39)</f>
        <v>1002.5161290322583</v>
      </c>
      <c r="W42" s="121">
        <f>AVERAGE(W9:W39)</f>
        <v>1012.7688341914005</v>
      </c>
      <c r="X42" s="124"/>
      <c r="Y42" s="131"/>
      <c r="Z42" s="127"/>
      <c r="AT42">
        <f t="shared" si="13"/>
        <v>10.248689370099427</v>
      </c>
    </row>
    <row r="43" spans="1:46" ht="12.75">
      <c r="A43" s="69" t="s">
        <v>21</v>
      </c>
      <c r="B43" s="70">
        <f>MAX(B9:B39)</f>
        <v>19</v>
      </c>
      <c r="C43" s="71">
        <f aca="true" t="shared" si="16" ref="C43:U43">MAX(C9:C39)</f>
        <v>16.6</v>
      </c>
      <c r="D43" s="71">
        <f t="shared" si="16"/>
        <v>25.9</v>
      </c>
      <c r="E43" s="71">
        <f t="shared" si="16"/>
        <v>12.2</v>
      </c>
      <c r="F43" s="72">
        <f t="shared" si="16"/>
        <v>16.849999999999998</v>
      </c>
      <c r="G43" s="73">
        <f t="shared" si="16"/>
        <v>97.55754037100121</v>
      </c>
      <c r="H43" s="73">
        <f>MAX(H9:H39)</f>
        <v>14.926636338473894</v>
      </c>
      <c r="I43" s="74">
        <f t="shared" si="16"/>
        <v>10.2</v>
      </c>
      <c r="J43" s="72">
        <f t="shared" si="16"/>
        <v>0</v>
      </c>
      <c r="K43" s="74">
        <f t="shared" si="16"/>
        <v>15.5</v>
      </c>
      <c r="L43" s="71">
        <f t="shared" si="16"/>
        <v>13.9</v>
      </c>
      <c r="M43" s="71">
        <f t="shared" si="16"/>
        <v>13.7</v>
      </c>
      <c r="N43" s="71">
        <f t="shared" si="16"/>
        <v>13.2</v>
      </c>
      <c r="O43" s="72">
        <f t="shared" si="16"/>
        <v>12.3</v>
      </c>
      <c r="P43" s="70"/>
      <c r="Q43" s="67">
        <f t="shared" si="16"/>
        <v>42</v>
      </c>
      <c r="R43" s="73">
        <f t="shared" si="16"/>
        <v>0</v>
      </c>
      <c r="S43" s="73">
        <f>MAX(S9:S39)</f>
        <v>15</v>
      </c>
      <c r="T43" s="137"/>
      <c r="U43" s="67">
        <f t="shared" si="16"/>
        <v>8</v>
      </c>
      <c r="V43" s="73">
        <f>MAX(V9:V39)</f>
        <v>1016.9</v>
      </c>
      <c r="W43" s="121">
        <f>MAX(W9:W39)</f>
        <v>1027.3158684178757</v>
      </c>
      <c r="X43" s="124"/>
      <c r="Y43" s="131"/>
      <c r="Z43" s="124"/>
      <c r="AT43">
        <f t="shared" si="13"/>
        <v>10.206653271895236</v>
      </c>
    </row>
    <row r="44" spans="1:46" ht="13.5" thickBot="1">
      <c r="A44" s="78" t="s">
        <v>22</v>
      </c>
      <c r="B44" s="79">
        <f>MIN(B9:B39)</f>
        <v>6.5</v>
      </c>
      <c r="C44" s="80">
        <f aca="true" t="shared" si="17" ref="C44:U44">MIN(C9:C39)</f>
        <v>5.6</v>
      </c>
      <c r="D44" s="80">
        <f t="shared" si="17"/>
        <v>11.8</v>
      </c>
      <c r="E44" s="80">
        <f t="shared" si="17"/>
        <v>3</v>
      </c>
      <c r="F44" s="81">
        <f t="shared" si="17"/>
        <v>8.4</v>
      </c>
      <c r="G44" s="82">
        <f t="shared" si="17"/>
        <v>62.70865684589402</v>
      </c>
      <c r="H44" s="82">
        <f>MIN(H9:H39)</f>
        <v>2.8453672737231113</v>
      </c>
      <c r="I44" s="83">
        <f t="shared" si="17"/>
        <v>-1.8</v>
      </c>
      <c r="J44" s="81">
        <f t="shared" si="17"/>
        <v>0</v>
      </c>
      <c r="K44" s="83">
        <f t="shared" si="17"/>
        <v>6.7</v>
      </c>
      <c r="L44" s="80">
        <f t="shared" si="17"/>
        <v>8.1</v>
      </c>
      <c r="M44" s="80">
        <f t="shared" si="17"/>
        <v>10.2</v>
      </c>
      <c r="N44" s="80">
        <f t="shared" si="17"/>
        <v>10.2</v>
      </c>
      <c r="O44" s="81">
        <f t="shared" si="17"/>
        <v>10.1</v>
      </c>
      <c r="P44" s="79"/>
      <c r="Q44" s="117">
        <f t="shared" si="17"/>
        <v>8</v>
      </c>
      <c r="R44" s="82">
        <f t="shared" si="17"/>
        <v>0</v>
      </c>
      <c r="S44" s="82">
        <f>MIN(S9:S39)</f>
        <v>0</v>
      </c>
      <c r="T44" s="138"/>
      <c r="U44" s="117">
        <f t="shared" si="17"/>
        <v>0</v>
      </c>
      <c r="V44" s="82">
        <f>MIN(V9:V39)</f>
        <v>974.7</v>
      </c>
      <c r="W44" s="122">
        <f>MIN(W9:W39)</f>
        <v>984.6906852700363</v>
      </c>
      <c r="X44" s="125"/>
      <c r="Y44" s="133"/>
      <c r="Z44" s="125"/>
      <c r="AT44">
        <f t="shared" si="13"/>
        <v>10.322030112786276</v>
      </c>
    </row>
    <row r="45" spans="1:46" ht="13.5" thickBot="1">
      <c r="A45" s="43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5"/>
      <c r="Q45" s="45"/>
      <c r="R45" s="44"/>
      <c r="S45" s="45"/>
      <c r="T45" s="45"/>
      <c r="U45" s="45"/>
      <c r="V45" s="44"/>
      <c r="W45" s="46"/>
      <c r="X45" s="98"/>
      <c r="Y45" s="134"/>
      <c r="Z45" s="98"/>
      <c r="AT45">
        <f t="shared" si="13"/>
        <v>10.340767305679812</v>
      </c>
    </row>
    <row r="46" spans="1:46" ht="12.75">
      <c r="A46" s="40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0"/>
      <c r="Q46" s="40"/>
      <c r="R46" s="2"/>
      <c r="S46" s="40"/>
      <c r="T46" s="40"/>
      <c r="U46" s="40"/>
      <c r="V46" s="2"/>
      <c r="W46" s="2"/>
      <c r="AT46">
        <f t="shared" si="13"/>
        <v>10.430596223121151</v>
      </c>
    </row>
    <row r="47" spans="1:46" ht="12.75">
      <c r="A47" s="40"/>
      <c r="B47" s="2"/>
      <c r="C47" s="2"/>
      <c r="D47" s="2"/>
      <c r="E47" s="2"/>
      <c r="F47" s="2"/>
      <c r="G47" s="2"/>
      <c r="H47" s="40"/>
      <c r="I47" s="2"/>
      <c r="J47" s="2"/>
      <c r="K47" s="2"/>
      <c r="L47" s="2"/>
      <c r="M47" s="2"/>
      <c r="N47" s="2"/>
      <c r="O47" s="2"/>
      <c r="P47" s="40"/>
      <c r="Q47" s="41"/>
      <c r="R47" s="2"/>
      <c r="S47" s="2"/>
      <c r="T47" s="2"/>
      <c r="U47" s="40"/>
      <c r="V47" s="2"/>
      <c r="W47" s="2"/>
      <c r="AT47">
        <f t="shared" si="13"/>
        <v>10.41586841787576</v>
      </c>
    </row>
    <row r="48" spans="1:23" ht="12.75">
      <c r="A48" s="40"/>
      <c r="B48" s="2"/>
      <c r="C48" s="2"/>
      <c r="D48" s="2"/>
      <c r="E48" s="2"/>
      <c r="F48" s="2"/>
      <c r="G48" s="42"/>
      <c r="H48" s="40"/>
      <c r="I48" s="2"/>
      <c r="J48" s="2"/>
      <c r="K48" s="2"/>
      <c r="L48" s="2"/>
      <c r="M48" s="2"/>
      <c r="N48" s="2"/>
      <c r="O48" s="2"/>
      <c r="P48" s="40"/>
      <c r="Q48" s="40"/>
      <c r="R48" s="2"/>
      <c r="S48" s="2"/>
      <c r="T48" s="2"/>
      <c r="U48" s="40"/>
      <c r="V48" s="2"/>
      <c r="W48" s="2"/>
    </row>
    <row r="49" spans="1:23" ht="12.75">
      <c r="A49" s="40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0"/>
      <c r="Q49" s="40"/>
      <c r="R49" s="2"/>
      <c r="S49" s="40"/>
      <c r="T49" s="40"/>
      <c r="U49" s="40"/>
      <c r="V49" s="2"/>
      <c r="W49" s="2"/>
    </row>
    <row r="50" spans="1:23" ht="12.75">
      <c r="A50" s="40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0"/>
      <c r="Q50" s="40"/>
      <c r="R50" s="2"/>
      <c r="S50" s="40"/>
      <c r="T50" s="40"/>
      <c r="U50" s="40"/>
      <c r="V50" s="2"/>
      <c r="W50" s="2"/>
    </row>
    <row r="53" ht="12.75">
      <c r="A53" s="34"/>
    </row>
    <row r="58" ht="12.75">
      <c r="B58" s="39" t="s">
        <v>64</v>
      </c>
    </row>
    <row r="60" spans="2:6" ht="12.75">
      <c r="B60" t="b">
        <f>S9&gt;=0.2</f>
        <v>1</v>
      </c>
      <c r="C60" t="b">
        <f>S9&gt;=1</f>
        <v>1</v>
      </c>
      <c r="D60" t="b">
        <f>S9&gt;=5</f>
        <v>0</v>
      </c>
      <c r="F60" t="b">
        <f>S9="tr"</f>
        <v>0</v>
      </c>
    </row>
    <row r="61" spans="2:6" ht="12.75">
      <c r="B61">
        <f>DCOUNTA(S8:S38,1,B59:B60)</f>
        <v>24</v>
      </c>
      <c r="C61">
        <f>DCOUNTA(S8:S38,1,C59:C60)</f>
        <v>21</v>
      </c>
      <c r="D61">
        <f>DCOUNTA(S8:S38,1,D59:D60)</f>
        <v>10</v>
      </c>
      <c r="F61">
        <f>DCOUNTA(S8:S38,1,F59:F60)</f>
        <v>4</v>
      </c>
    </row>
    <row r="63" spans="2:4" ht="12.75">
      <c r="B63" t="s">
        <v>81</v>
      </c>
      <c r="C63" t="s">
        <v>82</v>
      </c>
      <c r="D63" t="s">
        <v>83</v>
      </c>
    </row>
    <row r="64" spans="2:4" ht="12.75">
      <c r="B64">
        <f>(B61-F61)</f>
        <v>20</v>
      </c>
      <c r="C64">
        <f>(C61-F61)</f>
        <v>17</v>
      </c>
      <c r="D64">
        <f>(D61-F61)</f>
        <v>6</v>
      </c>
    </row>
  </sheetData>
  <mergeCells count="3">
    <mergeCell ref="B6:F6"/>
    <mergeCell ref="X6:X8"/>
    <mergeCell ref="Y4:Y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1">
      <selection activeCell="B47" sqref="B47"/>
    </sheetView>
  </sheetViews>
  <sheetFormatPr defaultColWidth="9.140625" defaultRowHeight="12.75"/>
  <sheetData>
    <row r="1" spans="1:14" ht="12.75">
      <c r="A1" s="47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53" t="s">
        <v>90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27</v>
      </c>
      <c r="B4" s="18"/>
      <c r="C4" s="18"/>
      <c r="D4" s="18"/>
      <c r="E4" s="18"/>
      <c r="F4" s="18"/>
      <c r="G4" s="18"/>
      <c r="H4" s="57" t="s">
        <v>140</v>
      </c>
      <c r="I4" s="57" t="s">
        <v>55</v>
      </c>
      <c r="J4" s="57">
        <v>2006</v>
      </c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28</v>
      </c>
      <c r="B6" s="3"/>
      <c r="C6" s="3"/>
      <c r="D6" s="3" t="s">
        <v>141</v>
      </c>
      <c r="E6" s="3"/>
      <c r="F6" s="3"/>
      <c r="G6" s="154" t="s">
        <v>56</v>
      </c>
      <c r="H6" s="155"/>
      <c r="I6" s="155"/>
      <c r="J6" s="155"/>
      <c r="K6" s="155"/>
      <c r="L6" s="155"/>
      <c r="M6" s="155"/>
      <c r="N6" s="156"/>
    </row>
    <row r="7" spans="1:25" ht="12.75">
      <c r="A7" s="27" t="s">
        <v>29</v>
      </c>
      <c r="B7" s="3"/>
      <c r="C7" s="22">
        <f>Data1!$D$42</f>
        <v>17.148387096774194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30</v>
      </c>
      <c r="B8" s="3"/>
      <c r="C8" s="22">
        <f>Data1!$E$42</f>
        <v>7.770967741935485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71</v>
      </c>
      <c r="B9" s="3"/>
      <c r="C9" s="22">
        <f>Data1!$F$42</f>
        <v>12.45967741935484</v>
      </c>
      <c r="D9" s="5">
        <v>1.1</v>
      </c>
      <c r="E9" s="3"/>
      <c r="F9" s="38">
        <v>1</v>
      </c>
      <c r="G9" s="86" t="s">
        <v>103</v>
      </c>
      <c r="H9" s="87"/>
      <c r="I9" s="87"/>
      <c r="J9" s="87"/>
      <c r="K9" s="87"/>
      <c r="L9" s="87"/>
      <c r="M9" s="88"/>
      <c r="N9" s="89"/>
      <c r="X9" s="2"/>
      <c r="Y9" s="2"/>
      <c r="Z9" s="2"/>
      <c r="AA9" s="2"/>
      <c r="AB9" s="2"/>
    </row>
    <row r="10" spans="1:28" ht="12.75">
      <c r="A10" s="27" t="s">
        <v>31</v>
      </c>
      <c r="B10" s="22">
        <f>Data1!$D$43</f>
        <v>25.9</v>
      </c>
      <c r="C10" s="5" t="s">
        <v>32</v>
      </c>
      <c r="D10" s="5">
        <f>Data1!$AA$41</f>
        <v>4</v>
      </c>
      <c r="E10" s="3"/>
      <c r="F10" s="38">
        <v>2</v>
      </c>
      <c r="G10" s="90" t="s">
        <v>104</v>
      </c>
      <c r="H10" s="84"/>
      <c r="I10" s="84"/>
      <c r="J10" s="84"/>
      <c r="K10" s="84"/>
      <c r="L10" s="84"/>
      <c r="M10" s="85"/>
      <c r="N10" s="91"/>
      <c r="X10" s="2"/>
      <c r="Y10" s="2"/>
      <c r="Z10" s="2"/>
      <c r="AA10" s="2"/>
      <c r="AB10" s="2"/>
    </row>
    <row r="11" spans="1:28" ht="12.75">
      <c r="A11" s="27" t="s">
        <v>33</v>
      </c>
      <c r="B11" s="22">
        <f>Data1!$E$44</f>
        <v>3</v>
      </c>
      <c r="C11" s="5" t="s">
        <v>32</v>
      </c>
      <c r="D11" s="24">
        <f>Data1!$AB$41</f>
        <v>31</v>
      </c>
      <c r="E11" s="3"/>
      <c r="F11" s="38">
        <v>3</v>
      </c>
      <c r="G11" s="90" t="s">
        <v>105</v>
      </c>
      <c r="H11" s="84"/>
      <c r="I11" s="84"/>
      <c r="J11" s="84"/>
      <c r="K11" s="84"/>
      <c r="L11" s="84"/>
      <c r="M11" s="85"/>
      <c r="N11" s="91"/>
      <c r="X11" s="2"/>
      <c r="Y11" s="2"/>
      <c r="Z11" s="2"/>
      <c r="AA11" s="2"/>
      <c r="AB11" s="2"/>
    </row>
    <row r="12" spans="1:28" ht="12.75">
      <c r="A12" s="27" t="s">
        <v>34</v>
      </c>
      <c r="B12" s="22">
        <f>Data1!$I$44</f>
        <v>-1.8</v>
      </c>
      <c r="C12" s="5" t="s">
        <v>32</v>
      </c>
      <c r="D12" s="24">
        <f>Data1!$AC$41</f>
        <v>2</v>
      </c>
      <c r="E12" s="3"/>
      <c r="F12" s="38">
        <v>4</v>
      </c>
      <c r="G12" s="90" t="s">
        <v>108</v>
      </c>
      <c r="H12" s="84"/>
      <c r="I12" s="84"/>
      <c r="J12" s="84"/>
      <c r="K12" s="84"/>
      <c r="L12" s="84"/>
      <c r="M12" s="85"/>
      <c r="N12" s="91"/>
      <c r="X12" s="2"/>
      <c r="Y12" s="2"/>
      <c r="Z12" s="2"/>
      <c r="AA12" s="2"/>
      <c r="AB12" s="2"/>
    </row>
    <row r="13" spans="1:28" ht="12.75">
      <c r="A13" s="28" t="s">
        <v>35</v>
      </c>
      <c r="B13" s="22">
        <f>Data1!$O$42</f>
        <v>11.64838709677419</v>
      </c>
      <c r="C13" s="5"/>
      <c r="D13" s="24"/>
      <c r="E13" s="3"/>
      <c r="F13" s="38">
        <v>5</v>
      </c>
      <c r="G13" s="90" t="s">
        <v>109</v>
      </c>
      <c r="H13" s="84"/>
      <c r="I13" s="84"/>
      <c r="J13" s="84"/>
      <c r="K13" s="84"/>
      <c r="L13" s="84"/>
      <c r="M13" s="85"/>
      <c r="N13" s="91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38">
        <v>6</v>
      </c>
      <c r="G14" s="90" t="s">
        <v>110</v>
      </c>
      <c r="H14" s="84"/>
      <c r="I14" s="84"/>
      <c r="J14" s="84"/>
      <c r="K14" s="84"/>
      <c r="L14" s="84"/>
      <c r="M14" s="85"/>
      <c r="N14" s="91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38">
        <v>7</v>
      </c>
      <c r="G15" s="90" t="s">
        <v>111</v>
      </c>
      <c r="H15" s="84"/>
      <c r="I15" s="84"/>
      <c r="J15" s="84"/>
      <c r="K15" s="84"/>
      <c r="L15" s="84"/>
      <c r="M15" s="85"/>
      <c r="N15" s="91"/>
    </row>
    <row r="16" spans="1:14" ht="12.75">
      <c r="A16" s="27"/>
      <c r="B16" s="3"/>
      <c r="C16" s="5"/>
      <c r="D16" s="5" t="s">
        <v>36</v>
      </c>
      <c r="E16" s="3"/>
      <c r="F16" s="38">
        <v>8</v>
      </c>
      <c r="G16" s="90" t="s">
        <v>114</v>
      </c>
      <c r="H16" s="84"/>
      <c r="I16" s="84"/>
      <c r="J16" s="84"/>
      <c r="K16" s="84"/>
      <c r="L16" s="84"/>
      <c r="M16" s="85"/>
      <c r="N16" s="91"/>
    </row>
    <row r="17" spans="1:14" ht="12.75">
      <c r="A17" s="26" t="s">
        <v>37</v>
      </c>
      <c r="B17" s="3" t="s">
        <v>38</v>
      </c>
      <c r="C17" s="21">
        <f>Data1!$S$41</f>
        <v>75.3</v>
      </c>
      <c r="D17" s="5">
        <v>151</v>
      </c>
      <c r="E17" s="3"/>
      <c r="F17" s="38">
        <v>9</v>
      </c>
      <c r="G17" s="90" t="s">
        <v>115</v>
      </c>
      <c r="H17" s="84"/>
      <c r="I17" s="84"/>
      <c r="J17" s="84"/>
      <c r="K17" s="84"/>
      <c r="L17" s="84"/>
      <c r="M17" s="85"/>
      <c r="N17" s="91"/>
    </row>
    <row r="18" spans="1:14" ht="12.75">
      <c r="A18" s="27" t="s">
        <v>39</v>
      </c>
      <c r="B18" s="3"/>
      <c r="C18" s="5">
        <v>21</v>
      </c>
      <c r="D18" s="5"/>
      <c r="E18" s="3"/>
      <c r="F18" s="38">
        <v>10</v>
      </c>
      <c r="G18" s="90" t="s">
        <v>116</v>
      </c>
      <c r="H18" s="84"/>
      <c r="I18" s="84"/>
      <c r="J18" s="84"/>
      <c r="K18" s="84"/>
      <c r="L18" s="84"/>
      <c r="M18" s="85"/>
      <c r="N18" s="91"/>
    </row>
    <row r="19" spans="1:14" ht="12.75">
      <c r="A19" s="27" t="s">
        <v>40</v>
      </c>
      <c r="B19" s="3"/>
      <c r="C19" s="5">
        <f>Data1!$C$64</f>
        <v>17</v>
      </c>
      <c r="D19" s="5"/>
      <c r="E19" s="3"/>
      <c r="F19" s="38">
        <v>11</v>
      </c>
      <c r="G19" s="90" t="s">
        <v>117</v>
      </c>
      <c r="H19" s="84"/>
      <c r="I19" s="84"/>
      <c r="J19" s="84"/>
      <c r="K19" s="84"/>
      <c r="L19" s="84"/>
      <c r="M19" s="85"/>
      <c r="N19" s="91"/>
    </row>
    <row r="20" spans="1:14" ht="12.75">
      <c r="A20" s="27" t="s">
        <v>65</v>
      </c>
      <c r="B20" s="3"/>
      <c r="C20" s="5">
        <f>Data1!$D$64</f>
        <v>6</v>
      </c>
      <c r="D20" s="5"/>
      <c r="E20" s="3"/>
      <c r="F20" s="38">
        <v>12</v>
      </c>
      <c r="G20" s="90" t="s">
        <v>119</v>
      </c>
      <c r="H20" s="84"/>
      <c r="I20" s="84"/>
      <c r="J20" s="84"/>
      <c r="K20" s="84"/>
      <c r="L20" s="84"/>
      <c r="M20" s="85"/>
      <c r="N20" s="91"/>
    </row>
    <row r="21" spans="1:14" ht="12.75">
      <c r="A21" s="27" t="s">
        <v>41</v>
      </c>
      <c r="B21" s="3" t="s">
        <v>42</v>
      </c>
      <c r="C21" s="21">
        <f>Data1!$S$43</f>
        <v>15</v>
      </c>
      <c r="D21" s="5"/>
      <c r="E21" s="3"/>
      <c r="F21" s="38">
        <v>13</v>
      </c>
      <c r="G21" s="90" t="s">
        <v>120</v>
      </c>
      <c r="H21" s="84"/>
      <c r="I21" s="84"/>
      <c r="J21" s="84"/>
      <c r="K21" s="84"/>
      <c r="L21" s="84"/>
      <c r="M21" s="85"/>
      <c r="N21" s="91"/>
    </row>
    <row r="22" spans="1:14" ht="12.75">
      <c r="A22" s="27" t="s">
        <v>43</v>
      </c>
      <c r="B22" s="3"/>
      <c r="C22" s="24">
        <f>Data1!$AD$41</f>
        <v>21</v>
      </c>
      <c r="D22" s="5"/>
      <c r="E22" s="3"/>
      <c r="F22" s="38">
        <v>14</v>
      </c>
      <c r="G22" s="90" t="s">
        <v>121</v>
      </c>
      <c r="H22" s="84"/>
      <c r="I22" s="84"/>
      <c r="J22" s="84"/>
      <c r="K22" s="84"/>
      <c r="L22" s="84"/>
      <c r="M22" s="85"/>
      <c r="N22" s="91"/>
    </row>
    <row r="23" spans="1:14" ht="12.75">
      <c r="A23" s="27"/>
      <c r="B23" s="3"/>
      <c r="C23" s="5"/>
      <c r="D23" s="5"/>
      <c r="E23" s="3"/>
      <c r="F23" s="38">
        <v>15</v>
      </c>
      <c r="G23" s="90" t="s">
        <v>122</v>
      </c>
      <c r="H23" s="84"/>
      <c r="I23" s="84"/>
      <c r="J23" s="84"/>
      <c r="K23" s="84"/>
      <c r="L23" s="84"/>
      <c r="M23" s="85"/>
      <c r="N23" s="91"/>
    </row>
    <row r="24" spans="1:14" ht="12.75">
      <c r="A24" s="26" t="s">
        <v>44</v>
      </c>
      <c r="B24" s="3"/>
      <c r="C24" s="5"/>
      <c r="D24" s="5"/>
      <c r="E24" s="5" t="s">
        <v>32</v>
      </c>
      <c r="F24" s="38">
        <v>16</v>
      </c>
      <c r="G24" s="90" t="s">
        <v>123</v>
      </c>
      <c r="H24" s="84"/>
      <c r="I24" s="84"/>
      <c r="J24" s="84"/>
      <c r="K24" s="84"/>
      <c r="L24" s="84"/>
      <c r="M24" s="85"/>
      <c r="N24" s="91"/>
    </row>
    <row r="25" spans="1:14" ht="12.75">
      <c r="A25" s="27" t="s">
        <v>45</v>
      </c>
      <c r="B25" s="3"/>
      <c r="C25" s="21">
        <f>Data1!$R$43</f>
        <v>0</v>
      </c>
      <c r="D25" s="5" t="s">
        <v>46</v>
      </c>
      <c r="E25" s="5">
        <f>Data1!$AE$41</f>
        <v>31</v>
      </c>
      <c r="F25" s="38">
        <v>17</v>
      </c>
      <c r="G25" s="90" t="s">
        <v>124</v>
      </c>
      <c r="H25" s="84"/>
      <c r="I25" s="84"/>
      <c r="J25" s="84"/>
      <c r="K25" s="84"/>
      <c r="L25" s="84"/>
      <c r="M25" s="85"/>
      <c r="N25" s="91"/>
    </row>
    <row r="26" spans="1:14" ht="12.75">
      <c r="A26" s="27" t="s">
        <v>47</v>
      </c>
      <c r="B26" s="3"/>
      <c r="C26" s="5">
        <f>Data1!$R$41</f>
        <v>0</v>
      </c>
      <c r="D26" s="5" t="s">
        <v>46</v>
      </c>
      <c r="E26" s="3"/>
      <c r="F26" s="38">
        <v>18</v>
      </c>
      <c r="G26" s="90" t="s">
        <v>125</v>
      </c>
      <c r="H26" s="84"/>
      <c r="I26" s="84"/>
      <c r="J26" s="84"/>
      <c r="K26" s="84"/>
      <c r="L26" s="84"/>
      <c r="M26" s="85"/>
      <c r="N26" s="91"/>
    </row>
    <row r="27" spans="1:14" ht="12.75">
      <c r="A27" s="27"/>
      <c r="B27" s="3"/>
      <c r="C27" s="22"/>
      <c r="D27" s="5"/>
      <c r="E27" s="5"/>
      <c r="F27" s="38">
        <v>19</v>
      </c>
      <c r="G27" s="90" t="s">
        <v>126</v>
      </c>
      <c r="H27" s="84"/>
      <c r="I27" s="84"/>
      <c r="J27" s="84"/>
      <c r="K27" s="84"/>
      <c r="L27" s="84"/>
      <c r="M27" s="85"/>
      <c r="N27" s="91"/>
    </row>
    <row r="28" spans="1:14" ht="12.75">
      <c r="A28" s="27"/>
      <c r="B28" s="3"/>
      <c r="C28" s="5"/>
      <c r="D28" s="5"/>
      <c r="E28" s="5"/>
      <c r="F28" s="38">
        <v>20</v>
      </c>
      <c r="G28" s="90" t="s">
        <v>127</v>
      </c>
      <c r="H28" s="84"/>
      <c r="I28" s="84"/>
      <c r="J28" s="84"/>
      <c r="K28" s="84"/>
      <c r="L28" s="84"/>
      <c r="M28" s="85"/>
      <c r="N28" s="91"/>
    </row>
    <row r="29" spans="1:14" ht="12.75">
      <c r="A29" s="26" t="s">
        <v>48</v>
      </c>
      <c r="B29" s="3" t="s">
        <v>49</v>
      </c>
      <c r="C29" s="5"/>
      <c r="D29" s="5"/>
      <c r="E29" s="5"/>
      <c r="F29" s="38">
        <v>21</v>
      </c>
      <c r="G29" s="90" t="s">
        <v>128</v>
      </c>
      <c r="H29" s="84"/>
      <c r="I29" s="84"/>
      <c r="J29" s="84"/>
      <c r="K29" s="84"/>
      <c r="L29" s="84"/>
      <c r="M29" s="85"/>
      <c r="N29" s="91"/>
    </row>
    <row r="30" spans="1:14" ht="12.75">
      <c r="A30" s="27" t="s">
        <v>93</v>
      </c>
      <c r="B30" s="3"/>
      <c r="C30" s="5">
        <f>Data1!$Q$43</f>
        <v>42</v>
      </c>
      <c r="D30" s="5"/>
      <c r="E30" s="5"/>
      <c r="F30" s="38">
        <v>22</v>
      </c>
      <c r="G30" s="90" t="s">
        <v>131</v>
      </c>
      <c r="H30" s="84"/>
      <c r="I30" s="84"/>
      <c r="J30" s="84"/>
      <c r="K30" s="84"/>
      <c r="L30" s="84"/>
      <c r="M30" s="85"/>
      <c r="N30" s="91"/>
    </row>
    <row r="31" spans="1:14" ht="12.75">
      <c r="A31" s="27" t="s">
        <v>113</v>
      </c>
      <c r="B31" s="3"/>
      <c r="C31" s="5">
        <f>Data1!$AO$9</f>
        <v>2</v>
      </c>
      <c r="D31" s="22"/>
      <c r="E31" s="5"/>
      <c r="F31" s="38">
        <v>23</v>
      </c>
      <c r="G31" s="90" t="s">
        <v>132</v>
      </c>
      <c r="H31" s="84"/>
      <c r="I31" s="84"/>
      <c r="J31" s="84"/>
      <c r="K31" s="84"/>
      <c r="L31" s="84"/>
      <c r="M31" s="85"/>
      <c r="N31" s="91"/>
    </row>
    <row r="32" spans="1:14" ht="12.75">
      <c r="A32" s="27"/>
      <c r="B32" s="3"/>
      <c r="C32" s="5"/>
      <c r="D32" s="5"/>
      <c r="E32" s="24"/>
      <c r="F32" s="38">
        <v>24</v>
      </c>
      <c r="G32" s="90" t="s">
        <v>133</v>
      </c>
      <c r="H32" s="84"/>
      <c r="I32" s="84"/>
      <c r="J32" s="84"/>
      <c r="K32" s="84"/>
      <c r="L32" s="84"/>
      <c r="M32" s="85"/>
      <c r="N32" s="91"/>
    </row>
    <row r="33" spans="1:14" ht="12.75">
      <c r="A33" s="26" t="s">
        <v>50</v>
      </c>
      <c r="B33" s="3"/>
      <c r="C33" s="5"/>
      <c r="D33" s="3"/>
      <c r="E33" s="3"/>
      <c r="F33" s="38">
        <v>25</v>
      </c>
      <c r="G33" s="90" t="s">
        <v>134</v>
      </c>
      <c r="H33" s="84"/>
      <c r="I33" s="84"/>
      <c r="J33" s="84"/>
      <c r="K33" s="84"/>
      <c r="L33" s="84"/>
      <c r="M33" s="85"/>
      <c r="N33" s="91"/>
    </row>
    <row r="34" spans="1:14" ht="12.75">
      <c r="A34" s="27" t="s">
        <v>51</v>
      </c>
      <c r="B34" s="3"/>
      <c r="C34" s="5">
        <f>Data1!$Y$41</f>
        <v>0</v>
      </c>
      <c r="D34" s="3"/>
      <c r="E34" s="3"/>
      <c r="F34" s="38">
        <v>26</v>
      </c>
      <c r="G34" s="90" t="s">
        <v>135</v>
      </c>
      <c r="H34" s="84"/>
      <c r="I34" s="84"/>
      <c r="J34" s="84"/>
      <c r="K34" s="84"/>
      <c r="L34" s="84"/>
      <c r="M34" s="85"/>
      <c r="N34" s="91"/>
    </row>
    <row r="35" spans="1:14" ht="12.75">
      <c r="A35" s="27" t="s">
        <v>52</v>
      </c>
      <c r="B35" s="3"/>
      <c r="C35" s="5"/>
      <c r="D35" s="3"/>
      <c r="E35" s="3"/>
      <c r="F35" s="38">
        <v>27</v>
      </c>
      <c r="G35" s="90" t="s">
        <v>136</v>
      </c>
      <c r="H35" s="84"/>
      <c r="I35" s="84"/>
      <c r="J35" s="84"/>
      <c r="K35" s="84"/>
      <c r="L35" s="84"/>
      <c r="M35" s="85"/>
      <c r="N35" s="91"/>
    </row>
    <row r="36" spans="1:14" ht="12.75">
      <c r="A36" s="27" t="s">
        <v>53</v>
      </c>
      <c r="B36" s="3"/>
      <c r="C36" s="24"/>
      <c r="D36" s="5"/>
      <c r="E36" s="3"/>
      <c r="F36" s="38">
        <v>28</v>
      </c>
      <c r="G36" s="90" t="s">
        <v>137</v>
      </c>
      <c r="H36" s="84"/>
      <c r="I36" s="84"/>
      <c r="J36" s="84"/>
      <c r="K36" s="84"/>
      <c r="L36" s="84"/>
      <c r="M36" s="85"/>
      <c r="N36" s="91"/>
    </row>
    <row r="37" spans="1:14" ht="12.75">
      <c r="A37" s="27" t="s">
        <v>24</v>
      </c>
      <c r="B37" s="3"/>
      <c r="C37" s="5">
        <f>Data1!$Z$41</f>
        <v>1</v>
      </c>
      <c r="D37" s="5"/>
      <c r="E37" s="3"/>
      <c r="F37" s="38">
        <v>29</v>
      </c>
      <c r="G37" s="90" t="s">
        <v>138</v>
      </c>
      <c r="H37" s="84"/>
      <c r="I37" s="84"/>
      <c r="J37" s="84"/>
      <c r="K37" s="84"/>
      <c r="L37" s="84"/>
      <c r="M37" s="85"/>
      <c r="N37" s="91"/>
    </row>
    <row r="38" spans="1:14" ht="12.75">
      <c r="A38" s="27" t="s">
        <v>54</v>
      </c>
      <c r="B38" s="3"/>
      <c r="C38" s="5">
        <v>0</v>
      </c>
      <c r="D38" s="5"/>
      <c r="E38" s="3"/>
      <c r="F38" s="38">
        <v>30</v>
      </c>
      <c r="G38" s="90" t="s">
        <v>139</v>
      </c>
      <c r="H38" s="84"/>
      <c r="I38" s="84"/>
      <c r="J38" s="84"/>
      <c r="K38" s="84"/>
      <c r="L38" s="84"/>
      <c r="M38" s="85"/>
      <c r="N38" s="91"/>
    </row>
    <row r="39" spans="1:14" ht="13.5" thickBot="1">
      <c r="A39" s="27" t="s">
        <v>23</v>
      </c>
      <c r="B39" s="3"/>
      <c r="C39" s="5">
        <f>Data1!$AM$9</f>
        <v>0</v>
      </c>
      <c r="D39" s="5"/>
      <c r="E39" s="3"/>
      <c r="F39" s="38">
        <v>31</v>
      </c>
      <c r="G39" s="92" t="s">
        <v>142</v>
      </c>
      <c r="H39" s="93"/>
      <c r="I39" s="93"/>
      <c r="J39" s="93"/>
      <c r="K39" s="93"/>
      <c r="L39" s="93"/>
      <c r="M39" s="94"/>
      <c r="N39" s="95"/>
    </row>
    <row r="40" spans="1:14" ht="12.75">
      <c r="A40" s="27" t="s">
        <v>25</v>
      </c>
      <c r="B40" s="3"/>
      <c r="C40" s="5">
        <f>Data1!$AN$9</f>
        <v>4</v>
      </c>
      <c r="D40" s="5"/>
      <c r="E40" s="3"/>
      <c r="F40" s="5"/>
      <c r="G40" s="139" t="s">
        <v>129</v>
      </c>
      <c r="H40" s="140"/>
      <c r="I40" s="140"/>
      <c r="J40" s="140"/>
      <c r="K40" s="140"/>
      <c r="L40" s="140"/>
      <c r="M40" s="139"/>
      <c r="N40" s="141"/>
    </row>
    <row r="41" spans="1:14" ht="12.75">
      <c r="A41" s="27" t="s">
        <v>26</v>
      </c>
      <c r="B41" s="3"/>
      <c r="C41" s="5">
        <f>Data1!$X$41</f>
        <v>2</v>
      </c>
      <c r="D41" s="5"/>
      <c r="E41" s="3"/>
      <c r="F41" s="5"/>
      <c r="G41" s="142" t="s">
        <v>130</v>
      </c>
      <c r="H41" s="143"/>
      <c r="I41" s="143"/>
      <c r="J41" s="143"/>
      <c r="K41" s="143"/>
      <c r="L41" s="143"/>
      <c r="M41" s="142"/>
      <c r="N41" s="144"/>
    </row>
    <row r="42" spans="1:14" ht="12.75">
      <c r="A42" s="27"/>
      <c r="B42" s="3"/>
      <c r="C42" s="3"/>
      <c r="D42" s="5"/>
      <c r="E42" s="3"/>
      <c r="F42" s="3"/>
      <c r="G42" s="3"/>
      <c r="H42" s="23"/>
      <c r="I42" s="23"/>
      <c r="J42" s="23"/>
      <c r="K42" s="23"/>
      <c r="L42" s="23"/>
      <c r="M42" s="3"/>
      <c r="N42" s="17"/>
    </row>
    <row r="43" spans="1:14" ht="12.75">
      <c r="A43" s="26" t="s">
        <v>143</v>
      </c>
      <c r="B43" s="3" t="s">
        <v>144</v>
      </c>
      <c r="C43" s="3"/>
      <c r="D43" s="5"/>
      <c r="E43" s="3"/>
      <c r="F43" s="3"/>
      <c r="G43" s="3"/>
      <c r="H43" s="23"/>
      <c r="I43" s="23"/>
      <c r="J43" s="23"/>
      <c r="K43" s="23"/>
      <c r="L43" s="23"/>
      <c r="M43" s="3"/>
      <c r="N43" s="17"/>
    </row>
    <row r="44" spans="1:14" ht="12.75">
      <c r="A44" s="27"/>
      <c r="B44" s="3" t="s">
        <v>145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27"/>
      <c r="B45" s="3" t="s">
        <v>147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/>
      <c r="B46" s="3" t="s">
        <v>146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3.5" thickBot="1">
      <c r="A47" s="2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Richard</cp:lastModifiedBy>
  <cp:lastPrinted>2006-07-26T08:05:04Z</cp:lastPrinted>
  <dcterms:created xsi:type="dcterms:W3CDTF">1998-03-11T18:30:34Z</dcterms:created>
  <dcterms:modified xsi:type="dcterms:W3CDTF">2009-08-12T11:48:06Z</dcterms:modified>
  <cp:category/>
  <cp:version/>
  <cp:contentType/>
  <cp:contentStatus/>
</cp:coreProperties>
</file>