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/>
</workbook>
</file>

<file path=xl/sharedStrings.xml><?xml version="1.0" encoding="utf-8"?>
<sst xmlns="http://schemas.openxmlformats.org/spreadsheetml/2006/main" count="192" uniqueCount="166">
  <si>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</si>
  <si>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</si>
  <si>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</si>
  <si>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</si>
  <si>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</si>
  <si>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</si>
  <si>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</si>
  <si>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</si>
  <si>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</si>
  <si>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</si>
  <si>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</si>
  <si>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</si>
  <si>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</si>
  <si>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</si>
  <si>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</si>
  <si>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</si>
  <si>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</si>
  <si>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</si>
  <si>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</si>
  <si>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</si>
  <si>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</si>
  <si>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</si>
  <si>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</si>
  <si>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</si>
  <si>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</si>
  <si>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</si>
  <si>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</si>
  <si>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</si>
  <si>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</si>
  <si>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</si>
  <si>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</si>
  <si>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</si>
  <si>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</si>
  <si>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</si>
  <si>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</si>
  <si>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</si>
  <si>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</si>
  <si>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</si>
  <si>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</si>
  <si>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</si>
  <si>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</si>
  <si>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</si>
  <si>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</si>
  <si>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</si>
  <si>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</si>
  <si>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</si>
  <si>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</si>
  <si>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</si>
  <si>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</si>
  <si>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</si>
  <si>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</si>
  <si>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</si>
  <si>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</si>
  <si>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</si>
  <si>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</si>
  <si>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</si>
  <si>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</si>
  <si>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</si>
  <si>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</si>
  <si>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</si>
  <si>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</si>
  <si>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</si>
  <si>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</si>
  <si>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</si>
  <si>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</si>
  <si>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</si>
  <si>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</si>
  <si>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</si>
  <si>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</si>
  <si>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</si>
  <si>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</si>
  <si>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</si>
  <si>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</si>
  <si>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</si>
  <si>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</si>
  <si>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</si>
  <si>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</si>
  <si>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</si>
  <si>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</si>
  <si>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</si>
  <si>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</si>
  <si>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</si>
  <si>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</si>
  <si>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</si>
  <si>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</si>
  <si>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</si>
  <si>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</si>
  <si>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</si>
  <si>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</si>
  <si>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</si>
  <si>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</si>
  <si>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</si>
  <si>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</si>
  <si>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</si>
  <si>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</si>
  <si>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</si>
  <si>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</si>
  <si>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</si>
  <si>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</si>
  <si>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</si>
  <si>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</si>
  <si>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</si>
  <si>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</si>
  <si>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</si>
  <si>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WNW1</t>
  </si>
  <si>
    <t>May</t>
  </si>
  <si>
    <t>Bright or sunny spells, especially in the morning. Cloudier and breezy later on.</t>
  </si>
  <si>
    <t>NE5</t>
  </si>
  <si>
    <t>NNE4</t>
  </si>
  <si>
    <t>Bright or sunny spells, with showers - some of hail. Feeling cold in the wind.</t>
  </si>
  <si>
    <t>Rather cold with a lot of cloud, but also a few brighter interludes. Breezy at times.</t>
  </si>
  <si>
    <t>NNW4</t>
  </si>
  <si>
    <t xml:space="preserve">Frosty start, then bright and sunny. More cloud later in the day and into the evening. </t>
  </si>
  <si>
    <t>WNW3</t>
  </si>
  <si>
    <t>Chilly start with brighjt or sunny spells through ther morning. Turning generally cloud.</t>
  </si>
  <si>
    <t>NE2</t>
  </si>
  <si>
    <t>Chilly and mostly cloud with a few light spots of rain from time to time. Light winds.</t>
  </si>
  <si>
    <t>Cloudy spells with some sunshine too. Feeling cold, though a little warmer than recently.</t>
  </si>
  <si>
    <t>NE3</t>
  </si>
  <si>
    <t>Cloudy and cold with outbreaks of mostly light rain. Winds generally light.</t>
  </si>
  <si>
    <t>Bright spells and feeling warmer after a chilly start. Sunshine developing widely.</t>
  </si>
  <si>
    <t>A widespread frost to start,then bright or sunny spells alternating with cloud. Cold!</t>
  </si>
  <si>
    <t>NNE2</t>
  </si>
  <si>
    <t>tr</t>
  </si>
  <si>
    <t>NNE3</t>
  </si>
  <si>
    <t>Bright or sunny spells, but temperatures struggling somewhat again. Light winds.</t>
  </si>
  <si>
    <t>Widespread groudn frost, but a few showers in the morning. Brighter by the afternoon.</t>
  </si>
  <si>
    <t>Very cold start* with a sharp frost. Mostly sunny with light winds. More cloud later.</t>
  </si>
  <si>
    <t>S3</t>
  </si>
  <si>
    <t>SSW4</t>
  </si>
  <si>
    <t xml:space="preserve">Another chilly start, with a ground frost. Bright or sunny spells developing. Breezier. </t>
  </si>
  <si>
    <t>W2</t>
  </si>
  <si>
    <t>W4</t>
  </si>
  <si>
    <t>Bright with some sunshine at times. Feeling warmer than recent days!</t>
  </si>
  <si>
    <t xml:space="preserve">After some very light overnight rain, warm and generally sunny again. </t>
  </si>
  <si>
    <t>NW3</t>
  </si>
  <si>
    <t>Another cool start with a ground frost, then mostly sunny with a light morning shower.</t>
  </si>
  <si>
    <t>NNE1</t>
  </si>
  <si>
    <t>A touch of ground frost again first thing, then sunny and warm with light winds.</t>
  </si>
  <si>
    <t>SSW3</t>
  </si>
  <si>
    <t>A much warmer day overall,  though cloudy at times. Some sunny spells through the day.</t>
  </si>
  <si>
    <t>W3</t>
  </si>
  <si>
    <t xml:space="preserve">A very warm start, and remaining very warm with sunny spells through the day. </t>
  </si>
  <si>
    <t>Sunny spells and very light winds. Turning hot by afternoon.</t>
  </si>
  <si>
    <t>E2</t>
  </si>
  <si>
    <t>SW3</t>
  </si>
  <si>
    <t>A clear, sunny day with temperatures rising quickly. Very warm - feeling hot.</t>
  </si>
  <si>
    <t>Another glorious day, with strong sunshine and high temperatures. Hotter still.*</t>
  </si>
  <si>
    <t>23rd: max 28.0C, hottest on record for May at this station.</t>
  </si>
  <si>
    <t>13th: min -2.1C, coldest on record for May at this station.</t>
  </si>
  <si>
    <t xml:space="preserve">Cooler, but still very warm. Almost cloudless skies for much of the day. </t>
  </si>
  <si>
    <t>E3</t>
  </si>
  <si>
    <t>Cloudier at times, but still generally bright or sunny. Much cooler than recent days.</t>
  </si>
  <si>
    <t>Much cooler and cloudier, with a few showers later in the day and into the evening.</t>
  </si>
  <si>
    <t>Still quite cool but mostly bright with some sunshine. Winds not too strong through the day.</t>
  </si>
  <si>
    <t>Bright or sunny spells, and feeling warm. Generally light winds for most of the day.</t>
  </si>
  <si>
    <t>SE3</t>
  </si>
  <si>
    <t>NW5</t>
  </si>
  <si>
    <t>Generally cloudy and rather wet, with a few heavier bursts of rain from time to time.</t>
  </si>
  <si>
    <t>Brighter and rather windy, so feeling cool at times. Good amounts of sunshine, however.</t>
  </si>
  <si>
    <t>Rather cloudy generally, but some bright or sunny spells. Winds much lighter today.</t>
  </si>
  <si>
    <t>Notes:</t>
  </si>
  <si>
    <t>With a mean of 11.1C, this was the coolest May overall since 1996 (mean 8.9C), in spite of the very warm third week. The very cold start pulled</t>
  </si>
  <si>
    <t>2005) since 2001 (5), but 9 ground frosts this month was the most in May since 1996 (12). Rainfall was very low: the total of 14.4mm was the</t>
  </si>
  <si>
    <t xml:space="preserve">lowest for the month since 1998 (12.6mm). The wettest day recorded just 6.3mm - and this was the driest 'wettest day' for May on record. </t>
  </si>
  <si>
    <t>down the mean significantly, demonstrating how warm most Mays have been in recent years. Three air frosts was the most in May (equal with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</si>
</sst>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15.8</c:v>
                </c:pt>
                <c:pt idx="1">
                  <c:v>10.1</c:v>
                </c:pt>
                <c:pt idx="2">
                  <c:v>10.7</c:v>
                </c:pt>
                <c:pt idx="3">
                  <c:v>14.6</c:v>
                </c:pt>
                <c:pt idx="4">
                  <c:v>14.9</c:v>
                </c:pt>
                <c:pt idx="5">
                  <c:v>12.3</c:v>
                </c:pt>
                <c:pt idx="6">
                  <c:v>13.6</c:v>
                </c:pt>
                <c:pt idx="7">
                  <c:v>10.2</c:v>
                </c:pt>
                <c:pt idx="8">
                  <c:v>15.1</c:v>
                </c:pt>
                <c:pt idx="9">
                  <c:v>10.5</c:v>
                </c:pt>
                <c:pt idx="10">
                  <c:v>12.8</c:v>
                </c:pt>
                <c:pt idx="11">
                  <c:v>12.2</c:v>
                </c:pt>
                <c:pt idx="12">
                  <c:v>14.2</c:v>
                </c:pt>
                <c:pt idx="13">
                  <c:v>13.6</c:v>
                </c:pt>
                <c:pt idx="14">
                  <c:v>17</c:v>
                </c:pt>
                <c:pt idx="15">
                  <c:v>17.4</c:v>
                </c:pt>
                <c:pt idx="16">
                  <c:v>17.1</c:v>
                </c:pt>
                <c:pt idx="17">
                  <c:v>19.9</c:v>
                </c:pt>
                <c:pt idx="18">
                  <c:v>20.2</c:v>
                </c:pt>
                <c:pt idx="19">
                  <c:v>24</c:v>
                </c:pt>
                <c:pt idx="20">
                  <c:v>26</c:v>
                </c:pt>
                <c:pt idx="21">
                  <c:v>26.4</c:v>
                </c:pt>
                <c:pt idx="22">
                  <c:v>28</c:v>
                </c:pt>
                <c:pt idx="23">
                  <c:v>24.4</c:v>
                </c:pt>
                <c:pt idx="24">
                  <c:v>18.8</c:v>
                </c:pt>
                <c:pt idx="25">
                  <c:v>15.1</c:v>
                </c:pt>
                <c:pt idx="26">
                  <c:v>15.4</c:v>
                </c:pt>
                <c:pt idx="27">
                  <c:v>18.5</c:v>
                </c:pt>
                <c:pt idx="2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5.6</c:v>
                </c:pt>
                <c:pt idx="1">
                  <c:v>6.2</c:v>
                </c:pt>
                <c:pt idx="2">
                  <c:v>4.7</c:v>
                </c:pt>
                <c:pt idx="3">
                  <c:v>-1.5</c:v>
                </c:pt>
                <c:pt idx="4">
                  <c:v>4.5</c:v>
                </c:pt>
                <c:pt idx="5">
                  <c:v>8.4</c:v>
                </c:pt>
                <c:pt idx="6">
                  <c:v>5.5</c:v>
                </c:pt>
                <c:pt idx="7">
                  <c:v>6.2</c:v>
                </c:pt>
                <c:pt idx="8">
                  <c:v>4</c:v>
                </c:pt>
                <c:pt idx="9">
                  <c:v>-1</c:v>
                </c:pt>
                <c:pt idx="10">
                  <c:v>2.7</c:v>
                </c:pt>
                <c:pt idx="11">
                  <c:v>0.9</c:v>
                </c:pt>
                <c:pt idx="12">
                  <c:v>-2.1</c:v>
                </c:pt>
                <c:pt idx="13">
                  <c:v>1.7</c:v>
                </c:pt>
                <c:pt idx="14">
                  <c:v>5</c:v>
                </c:pt>
                <c:pt idx="15">
                  <c:v>2.7</c:v>
                </c:pt>
                <c:pt idx="16">
                  <c:v>4.2</c:v>
                </c:pt>
                <c:pt idx="17">
                  <c:v>2.1</c:v>
                </c:pt>
                <c:pt idx="18">
                  <c:v>7.9</c:v>
                </c:pt>
                <c:pt idx="19">
                  <c:v>14.2</c:v>
                </c:pt>
                <c:pt idx="20">
                  <c:v>9.5</c:v>
                </c:pt>
                <c:pt idx="21">
                  <c:v>8.1</c:v>
                </c:pt>
                <c:pt idx="22">
                  <c:v>8.5</c:v>
                </c:pt>
                <c:pt idx="23">
                  <c:v>9.3</c:v>
                </c:pt>
                <c:pt idx="24">
                  <c:v>10</c:v>
                </c:pt>
                <c:pt idx="25">
                  <c:v>8.1</c:v>
                </c:pt>
                <c:pt idx="26">
                  <c:v>3.3</c:v>
                </c:pt>
                <c:pt idx="27">
                  <c:v>7</c:v>
                </c:pt>
                <c:pt idx="28">
                  <c:v>5.4</c:v>
                </c:pt>
              </c:numCache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0.1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1.6</c:v>
                </c:pt>
                <c:pt idx="7">
                  <c:v>0.6</c:v>
                </c:pt>
                <c:pt idx="8">
                  <c:v>0</c:v>
                </c:pt>
                <c:pt idx="9">
                  <c:v>0.8</c:v>
                </c:pt>
                <c:pt idx="10">
                  <c:v>0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1.4</c:v>
                </c:pt>
              </c:numCache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7.9</c:v>
                </c:pt>
                <c:pt idx="1">
                  <c:v>1.4</c:v>
                </c:pt>
                <c:pt idx="2">
                  <c:v>5.7</c:v>
                </c:pt>
                <c:pt idx="3">
                  <c:v>6.3</c:v>
                </c:pt>
                <c:pt idx="4">
                  <c:v>5.6</c:v>
                </c:pt>
                <c:pt idx="5">
                  <c:v>1.9</c:v>
                </c:pt>
                <c:pt idx="6">
                  <c:v>3.9</c:v>
                </c:pt>
                <c:pt idx="7">
                  <c:v>0.5</c:v>
                </c:pt>
                <c:pt idx="8">
                  <c:v>6.1</c:v>
                </c:pt>
                <c:pt idx="9">
                  <c:v>4.4</c:v>
                </c:pt>
                <c:pt idx="10">
                  <c:v>5.7</c:v>
                </c:pt>
                <c:pt idx="11">
                  <c:v>4.8</c:v>
                </c:pt>
                <c:pt idx="12">
                  <c:v>5.6</c:v>
                </c:pt>
                <c:pt idx="13">
                  <c:v>6.6</c:v>
                </c:pt>
                <c:pt idx="14">
                  <c:v>8.4</c:v>
                </c:pt>
                <c:pt idx="15">
                  <c:v>8.9</c:v>
                </c:pt>
                <c:pt idx="16">
                  <c:v>7</c:v>
                </c:pt>
                <c:pt idx="17">
                  <c:v>7.2</c:v>
                </c:pt>
                <c:pt idx="18">
                  <c:v>6.3</c:v>
                </c:pt>
                <c:pt idx="19">
                  <c:v>7.7</c:v>
                </c:pt>
                <c:pt idx="20">
                  <c:v>9.2</c:v>
                </c:pt>
                <c:pt idx="21">
                  <c:v>11.3</c:v>
                </c:pt>
                <c:pt idx="22">
                  <c:v>10.6</c:v>
                </c:pt>
                <c:pt idx="23">
                  <c:v>11.1</c:v>
                </c:pt>
                <c:pt idx="24">
                  <c:v>7</c:v>
                </c:pt>
                <c:pt idx="25">
                  <c:v>2.1</c:v>
                </c:pt>
                <c:pt idx="26">
                  <c:v>7.5</c:v>
                </c:pt>
                <c:pt idx="27">
                  <c:v>10.4</c:v>
                </c:pt>
              </c:numCache>
            </c:numRef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0</c:v>
                </c:pt>
                <c:pt idx="1">
                  <c:v>5.7</c:v>
                </c:pt>
                <c:pt idx="2">
                  <c:v>3.1</c:v>
                </c:pt>
                <c:pt idx="3">
                  <c:v>-5.9</c:v>
                </c:pt>
                <c:pt idx="4">
                  <c:v>-1.5</c:v>
                </c:pt>
                <c:pt idx="5">
                  <c:v>5.6</c:v>
                </c:pt>
                <c:pt idx="6">
                  <c:v>4.9</c:v>
                </c:pt>
                <c:pt idx="7">
                  <c:v>5.8</c:v>
                </c:pt>
                <c:pt idx="8">
                  <c:v>0.6</c:v>
                </c:pt>
                <c:pt idx="9">
                  <c:v>-3.9</c:v>
                </c:pt>
                <c:pt idx="10">
                  <c:v>0.1</c:v>
                </c:pt>
                <c:pt idx="11">
                  <c:v>-2.4</c:v>
                </c:pt>
                <c:pt idx="12">
                  <c:v>-4.9</c:v>
                </c:pt>
                <c:pt idx="13">
                  <c:v>-1.7</c:v>
                </c:pt>
                <c:pt idx="14">
                  <c:v>0.9</c:v>
                </c:pt>
                <c:pt idx="15">
                  <c:v>-1.5</c:v>
                </c:pt>
                <c:pt idx="16">
                  <c:v>-0.6</c:v>
                </c:pt>
                <c:pt idx="17">
                  <c:v>-1</c:v>
                </c:pt>
                <c:pt idx="18">
                  <c:v>3.2</c:v>
                </c:pt>
                <c:pt idx="19">
                  <c:v>13.1</c:v>
                </c:pt>
                <c:pt idx="20">
                  <c:v>6.2</c:v>
                </c:pt>
                <c:pt idx="21">
                  <c:v>4.9</c:v>
                </c:pt>
                <c:pt idx="22">
                  <c:v>4.7</c:v>
                </c:pt>
                <c:pt idx="23">
                  <c:v>5.6</c:v>
                </c:pt>
                <c:pt idx="24">
                  <c:v>5.5</c:v>
                </c:pt>
                <c:pt idx="25">
                  <c:v>6.2</c:v>
                </c:pt>
                <c:pt idx="26">
                  <c:v>0.1</c:v>
                </c:pt>
                <c:pt idx="27">
                  <c:v>2.4</c:v>
                </c:pt>
                <c:pt idx="28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11.2</c:v>
                </c:pt>
                <c:pt idx="1">
                  <c:v>9.8</c:v>
                </c:pt>
                <c:pt idx="2">
                  <c:v>8.8</c:v>
                </c:pt>
                <c:pt idx="3">
                  <c:v>6.3</c:v>
                </c:pt>
                <c:pt idx="4">
                  <c:v>8.9</c:v>
                </c:pt>
                <c:pt idx="5">
                  <c:v>10.7</c:v>
                </c:pt>
                <c:pt idx="6">
                  <c:v>9.3</c:v>
                </c:pt>
                <c:pt idx="7">
                  <c:v>9</c:v>
                </c:pt>
                <c:pt idx="8">
                  <c:v>9.5</c:v>
                </c:pt>
                <c:pt idx="9">
                  <c:v>7.6</c:v>
                </c:pt>
                <c:pt idx="10">
                  <c:v>8.4</c:v>
                </c:pt>
                <c:pt idx="11">
                  <c:v>8.2</c:v>
                </c:pt>
                <c:pt idx="12">
                  <c:v>7</c:v>
                </c:pt>
                <c:pt idx="13">
                  <c:v>8.5</c:v>
                </c:pt>
                <c:pt idx="14">
                  <c:v>9.9</c:v>
                </c:pt>
                <c:pt idx="17">
                  <c:v>9.5</c:v>
                </c:pt>
                <c:pt idx="18">
                  <c:v>10.6</c:v>
                </c:pt>
                <c:pt idx="20">
                  <c:v>13.5</c:v>
                </c:pt>
                <c:pt idx="21">
                  <c:v>16.4</c:v>
                </c:pt>
                <c:pt idx="22">
                  <c:v>16.5</c:v>
                </c:pt>
                <c:pt idx="23">
                  <c:v>15</c:v>
                </c:pt>
                <c:pt idx="24">
                  <c:v>14.8</c:v>
                </c:pt>
                <c:pt idx="25">
                  <c:v>13.3</c:v>
                </c:pt>
                <c:pt idx="26">
                  <c:v>11.3</c:v>
                </c:pt>
                <c:pt idx="27">
                  <c:v>11.8</c:v>
                </c:pt>
                <c:pt idx="28">
                  <c:v>12.5</c:v>
                </c:pt>
              </c:numCache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431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10.6</c:v>
                </c:pt>
                <c:pt idx="1">
                  <c:v>10</c:v>
                </c:pt>
                <c:pt idx="2">
                  <c:v>8.9</c:v>
                </c:pt>
                <c:pt idx="3">
                  <c:v>7.8</c:v>
                </c:pt>
                <c:pt idx="4">
                  <c:v>9.1</c:v>
                </c:pt>
                <c:pt idx="5">
                  <c:v>10.4</c:v>
                </c:pt>
                <c:pt idx="6">
                  <c:v>9.8</c:v>
                </c:pt>
                <c:pt idx="7">
                  <c:v>9.4</c:v>
                </c:pt>
                <c:pt idx="8">
                  <c:v>9.1</c:v>
                </c:pt>
                <c:pt idx="9">
                  <c:v>8.7</c:v>
                </c:pt>
                <c:pt idx="10">
                  <c:v>8.9</c:v>
                </c:pt>
                <c:pt idx="11">
                  <c:v>9</c:v>
                </c:pt>
                <c:pt idx="12">
                  <c:v>8.2</c:v>
                </c:pt>
                <c:pt idx="13">
                  <c:v>9.1</c:v>
                </c:pt>
                <c:pt idx="14">
                  <c:v>10.1</c:v>
                </c:pt>
                <c:pt idx="17">
                  <c:v>10.1</c:v>
                </c:pt>
                <c:pt idx="18">
                  <c:v>11.5</c:v>
                </c:pt>
                <c:pt idx="20">
                  <c:v>13.4</c:v>
                </c:pt>
                <c:pt idx="21">
                  <c:v>14.7</c:v>
                </c:pt>
                <c:pt idx="22">
                  <c:v>14.9</c:v>
                </c:pt>
                <c:pt idx="23">
                  <c:v>15</c:v>
                </c:pt>
                <c:pt idx="24">
                  <c:v>14.8</c:v>
                </c:pt>
                <c:pt idx="25">
                  <c:v>13.7</c:v>
                </c:pt>
                <c:pt idx="26">
                  <c:v>12.5</c:v>
                </c:pt>
                <c:pt idx="27">
                  <c:v>12.4</c:v>
                </c:pt>
                <c:pt idx="28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10.5</c:v>
                </c:pt>
                <c:pt idx="1">
                  <c:v>10.6</c:v>
                </c:pt>
                <c:pt idx="2">
                  <c:v>10.5</c:v>
                </c:pt>
                <c:pt idx="3">
                  <c:v>10.3</c:v>
                </c:pt>
                <c:pt idx="4">
                  <c:v>10.1</c:v>
                </c:pt>
                <c:pt idx="5">
                  <c:v>10.1</c:v>
                </c:pt>
                <c:pt idx="6">
                  <c:v>10.2</c:v>
                </c:pt>
                <c:pt idx="7">
                  <c:v>10.3</c:v>
                </c:pt>
                <c:pt idx="8">
                  <c:v>10.2</c:v>
                </c:pt>
                <c:pt idx="9">
                  <c:v>10.1</c:v>
                </c:pt>
                <c:pt idx="10">
                  <c:v>10.1</c:v>
                </c:pt>
                <c:pt idx="11">
                  <c:v>10.1</c:v>
                </c:pt>
                <c:pt idx="12">
                  <c:v>10.1</c:v>
                </c:pt>
                <c:pt idx="13">
                  <c:v>10.1</c:v>
                </c:pt>
                <c:pt idx="14">
                  <c:v>10.1</c:v>
                </c:pt>
                <c:pt idx="17">
                  <c:v>10.6</c:v>
                </c:pt>
                <c:pt idx="18">
                  <c:v>10.7</c:v>
                </c:pt>
                <c:pt idx="20">
                  <c:v>11.2</c:v>
                </c:pt>
                <c:pt idx="21">
                  <c:v>11.7</c:v>
                </c:pt>
                <c:pt idx="22">
                  <c:v>11.9</c:v>
                </c:pt>
                <c:pt idx="23">
                  <c:v>12.1</c:v>
                </c:pt>
                <c:pt idx="24">
                  <c:v>12.4</c:v>
                </c:pt>
                <c:pt idx="25">
                  <c:v>12.7</c:v>
                </c:pt>
                <c:pt idx="26">
                  <c:v>12.6</c:v>
                </c:pt>
                <c:pt idx="27">
                  <c:v>12.5</c:v>
                </c:pt>
                <c:pt idx="28">
                  <c:v>12.4</c:v>
                </c:pt>
              </c:numCache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796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1009.6185634395739</c:v>
                </c:pt>
                <c:pt idx="1">
                  <c:v>1015.0678522572081</c:v>
                </c:pt>
                <c:pt idx="2">
                  <c:v>1025.1149399377164</c:v>
                </c:pt>
                <c:pt idx="3">
                  <c:v>1029.8297621445674</c:v>
                </c:pt>
                <c:pt idx="4">
                  <c:v>1023.9894106799105</c:v>
                </c:pt>
                <c:pt idx="5">
                  <c:v>1014.1899855777053</c:v>
                </c:pt>
                <c:pt idx="6">
                  <c:v>1014.2929002837002</c:v>
                </c:pt>
                <c:pt idx="7">
                  <c:v>1015.1197917584083</c:v>
                </c:pt>
                <c:pt idx="8">
                  <c:v>1015.3488398494533</c:v>
                </c:pt>
                <c:pt idx="9">
                  <c:v>1014.5172967868104</c:v>
                </c:pt>
                <c:pt idx="10">
                  <c:v>1014.3828094929178</c:v>
                </c:pt>
                <c:pt idx="11">
                  <c:v>1016.2536438905383</c:v>
                </c:pt>
                <c:pt idx="12">
                  <c:v>1016.1718177767822</c:v>
                </c:pt>
                <c:pt idx="13">
                  <c:v>1009.9687251936417</c:v>
                </c:pt>
                <c:pt idx="14">
                  <c:v>1016.1131079040837</c:v>
                </c:pt>
                <c:pt idx="15">
                  <c:v>1014.2655970515631</c:v>
                </c:pt>
                <c:pt idx="16">
                  <c:v>1022.7332574766981</c:v>
                </c:pt>
                <c:pt idx="17">
                  <c:v>1029.169366676301</c:v>
                </c:pt>
                <c:pt idx="18">
                  <c:v>1028.9389060957951</c:v>
                </c:pt>
                <c:pt idx="19">
                  <c:v>1032.3305053700212</c:v>
                </c:pt>
                <c:pt idx="20">
                  <c:v>1032.660818798918</c:v>
                </c:pt>
                <c:pt idx="21">
                  <c:v>1030.9788252009885</c:v>
                </c:pt>
                <c:pt idx="22">
                  <c:v>1025.4215435917397</c:v>
                </c:pt>
                <c:pt idx="23">
                  <c:v>1016.1885677214092</c:v>
                </c:pt>
                <c:pt idx="24">
                  <c:v>1014.7783719252269</c:v>
                </c:pt>
                <c:pt idx="25">
                  <c:v>1012.140512496163</c:v>
                </c:pt>
                <c:pt idx="26">
                  <c:v>1010.7587636289876</c:v>
                </c:pt>
                <c:pt idx="27">
                  <c:v>1013.2337106162013</c:v>
                </c:pt>
                <c:pt idx="28">
                  <c:v>1009.0704003458219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8.156946299118598</c:v>
                </c:pt>
                <c:pt idx="1">
                  <c:v>3.9417123529214124</c:v>
                </c:pt>
                <c:pt idx="2">
                  <c:v>2.7555420909554766</c:v>
                </c:pt>
                <c:pt idx="3">
                  <c:v>3.312617837437373</c:v>
                </c:pt>
                <c:pt idx="4">
                  <c:v>8.472884770794622</c:v>
                </c:pt>
                <c:pt idx="5">
                  <c:v>8.472884770794622</c:v>
                </c:pt>
                <c:pt idx="6">
                  <c:v>6.102210347736461</c:v>
                </c:pt>
                <c:pt idx="7">
                  <c:v>5.560491440620226</c:v>
                </c:pt>
                <c:pt idx="8">
                  <c:v>5.163457439093931</c:v>
                </c:pt>
                <c:pt idx="9">
                  <c:v>4.234070398172981</c:v>
                </c:pt>
                <c:pt idx="10">
                  <c:v>2.944398885326085</c:v>
                </c:pt>
                <c:pt idx="11">
                  <c:v>4.908302381528965</c:v>
                </c:pt>
                <c:pt idx="12">
                  <c:v>4.182622638709447</c:v>
                </c:pt>
                <c:pt idx="13">
                  <c:v>4.997873102309579</c:v>
                </c:pt>
                <c:pt idx="14">
                  <c:v>7.706111401473219</c:v>
                </c:pt>
                <c:pt idx="15">
                  <c:v>7.024163516151541</c:v>
                </c:pt>
                <c:pt idx="16">
                  <c:v>7.144687637506628</c:v>
                </c:pt>
                <c:pt idx="17">
                  <c:v>8.529985912523234</c:v>
                </c:pt>
                <c:pt idx="18">
                  <c:v>11.404334825211688</c:v>
                </c:pt>
                <c:pt idx="19">
                  <c:v>14.122231104008545</c:v>
                </c:pt>
                <c:pt idx="20">
                  <c:v>16.416379995861764</c:v>
                </c:pt>
                <c:pt idx="21">
                  <c:v>13.64828499935068</c:v>
                </c:pt>
                <c:pt idx="22">
                  <c:v>15.207663565937743</c:v>
                </c:pt>
                <c:pt idx="23">
                  <c:v>13.988724689951033</c:v>
                </c:pt>
                <c:pt idx="24">
                  <c:v>10.433493185185691</c:v>
                </c:pt>
                <c:pt idx="25">
                  <c:v>7.599307230711862</c:v>
                </c:pt>
                <c:pt idx="26">
                  <c:v>7.482245969408333</c:v>
                </c:pt>
                <c:pt idx="27">
                  <c:v>5.570268427192176</c:v>
                </c:pt>
                <c:pt idx="28">
                  <c:v>9.606788382667489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7038443"/>
        <c:axId val="43583940"/>
      </c:line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d4bb5cd-844a-491a-96d0-87ba37322583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b9224b0-7728-442c-a112-664da5704468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30d79a9-8d31-49f6-87a9-d1d9c1c8f4b8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e2d91b9-821e-4856-ae40-6c67a7fbc9b8}" type="TxLink">
            <a:rPr lang="en-US" cap="none" sz="1000" b="0" i="0" u="none" baseline="0">
              <a:latin typeface="Arial"/>
              <a:ea typeface="Arial"/>
              <a:cs typeface="Arial"/>
            </a:rPr>
            <a:t>7.9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34cce3b-5ee4-4026-b9a5-dbd9f8b587ca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5c2bbda-2373-41c9-b6c6-e6fb7aeb2e19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0.0255</cdr:y>
    </cdr:from>
    <cdr:to>
      <cdr:x>0.914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6e923af-0eda-46c4-be30-9df5d49af597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74d11c-160f-481e-9054-dd0c9fd33031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5eb7ad3-bcc6-4045-b75f-6882e01ef95c}" type="TxLink">
            <a:rPr lang="en-US" cap="none" sz="1000" b="1" i="0" u="none" baseline="0">
              <a:latin typeface="Arial"/>
              <a:ea typeface="Arial"/>
              <a:cs typeface="Arial"/>
            </a:rPr>
            <a:t>2010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8" activePane="bottomLeft" state="split"/>
      <selection pane="topLeft" activeCell="R2" sqref="R2"/>
      <selection pane="bottomLeft" activeCell="T41" sqref="T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105</v>
      </c>
      <c r="R4" s="60">
        <v>2010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12</v>
      </c>
      <c r="C9" s="65">
        <v>10.1</v>
      </c>
      <c r="D9" s="65">
        <v>15.8</v>
      </c>
      <c r="E9" s="65">
        <v>5.6</v>
      </c>
      <c r="F9" s="66">
        <f aca="true" t="shared" si="0" ref="F9:F39">AVERAGE(D9:E9)</f>
        <v>10.7</v>
      </c>
      <c r="G9" s="67">
        <f>100*(AJ9/AH9)</f>
        <v>77.31189243335861</v>
      </c>
      <c r="H9" s="67">
        <f aca="true" t="shared" si="1" ref="H9:H39">AK9</f>
        <v>8.156946299118598</v>
      </c>
      <c r="I9" s="68">
        <v>0</v>
      </c>
      <c r="J9" s="66"/>
      <c r="K9" s="68"/>
      <c r="L9" s="65">
        <v>11.2</v>
      </c>
      <c r="M9" s="65">
        <v>10.6</v>
      </c>
      <c r="N9" s="65">
        <v>11</v>
      </c>
      <c r="O9" s="66">
        <v>10.5</v>
      </c>
      <c r="P9" s="69" t="s">
        <v>104</v>
      </c>
      <c r="Q9" s="70">
        <v>24</v>
      </c>
      <c r="R9" s="67">
        <v>7.9</v>
      </c>
      <c r="S9" s="67">
        <v>94.3</v>
      </c>
      <c r="T9" s="67">
        <v>0.1</v>
      </c>
      <c r="U9" s="67"/>
      <c r="V9" s="71">
        <v>2</v>
      </c>
      <c r="W9" s="64">
        <v>999.4</v>
      </c>
      <c r="X9" s="121">
        <f aca="true" t="shared" si="2" ref="X9:X39">W9+AU17</f>
        <v>1009.6185634395739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14.01813696808305</v>
      </c>
      <c r="AI9">
        <f aca="true" t="shared" si="5" ref="AI9:AI39">IF(W9&gt;=0,6.107*EXP(17.38*(C9/(239+C9))),6.107*EXP(22.44*(C9/(272.4+C9))))</f>
        <v>12.355786973925246</v>
      </c>
      <c r="AJ9">
        <f aca="true" t="shared" si="6" ref="AJ9:AJ39">IF(C9&gt;=0,AI9-(0.000799*1000*(B9-C9)),AI9-(0.00072*1000*(B9-C9)))</f>
        <v>10.837686973925246</v>
      </c>
      <c r="AK9">
        <f>239*LN(AJ9/6.107)/(17.38-LN(AJ9/6.107))</f>
        <v>8.156946299118598</v>
      </c>
      <c r="AM9">
        <f>COUNTIF(V9:V39,"&lt;1")</f>
        <v>6</v>
      </c>
      <c r="AN9">
        <f>COUNTIF(E9:E39,"&lt;0")</f>
        <v>3</v>
      </c>
      <c r="AO9">
        <f>COUNTIF(I9:I39,"&lt;0")</f>
        <v>9</v>
      </c>
      <c r="AP9">
        <f>COUNTIF(Q9:Q39,"&gt;=39")</f>
        <v>0</v>
      </c>
    </row>
    <row r="10" spans="1:37" ht="12.75">
      <c r="A10" s="72">
        <v>2</v>
      </c>
      <c r="B10" s="73">
        <v>9.4</v>
      </c>
      <c r="C10" s="74">
        <v>7</v>
      </c>
      <c r="D10" s="74">
        <v>10.1</v>
      </c>
      <c r="E10" s="74">
        <v>6.2</v>
      </c>
      <c r="F10" s="75">
        <f t="shared" si="0"/>
        <v>8.15</v>
      </c>
      <c r="G10" s="67">
        <f aca="true" t="shared" si="7" ref="G10:G39">100*(AJ10/AH10)</f>
        <v>68.68028682956275</v>
      </c>
      <c r="H10" s="76">
        <f t="shared" si="1"/>
        <v>3.9417123529214124</v>
      </c>
      <c r="I10" s="77">
        <v>5.7</v>
      </c>
      <c r="J10" s="75"/>
      <c r="K10" s="77"/>
      <c r="L10" s="74">
        <v>9.8</v>
      </c>
      <c r="M10" s="74">
        <v>10</v>
      </c>
      <c r="N10" s="74">
        <v>11</v>
      </c>
      <c r="O10" s="75">
        <v>10.6</v>
      </c>
      <c r="P10" s="78" t="s">
        <v>107</v>
      </c>
      <c r="Q10" s="79">
        <v>26</v>
      </c>
      <c r="R10" s="76">
        <v>1.4</v>
      </c>
      <c r="S10" s="76">
        <v>80</v>
      </c>
      <c r="T10" s="76">
        <v>0</v>
      </c>
      <c r="U10" s="76"/>
      <c r="V10" s="80">
        <v>5</v>
      </c>
      <c r="W10" s="73">
        <v>1004.7</v>
      </c>
      <c r="X10" s="121">
        <f t="shared" si="2"/>
        <v>1015.0678522572081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11.78859945679543</v>
      </c>
      <c r="AI10">
        <f t="shared" si="5"/>
        <v>10.014043920115377</v>
      </c>
      <c r="AJ10">
        <f t="shared" si="6"/>
        <v>8.096443920115377</v>
      </c>
      <c r="AK10">
        <f aca="true" t="shared" si="12" ref="AK10:AK39">239*LN(AJ10/6.107)/(17.38-LN(AJ10/6.107))</f>
        <v>3.9417123529214124</v>
      </c>
    </row>
    <row r="11" spans="1:37" ht="12.75">
      <c r="A11" s="63">
        <v>3</v>
      </c>
      <c r="B11" s="64">
        <v>8.2</v>
      </c>
      <c r="C11" s="65">
        <v>5.9</v>
      </c>
      <c r="D11" s="65">
        <v>10.7</v>
      </c>
      <c r="E11" s="65">
        <v>4.7</v>
      </c>
      <c r="F11" s="66">
        <f t="shared" si="0"/>
        <v>7.699999999999999</v>
      </c>
      <c r="G11" s="67">
        <f t="shared" si="7"/>
        <v>68.4940776202221</v>
      </c>
      <c r="H11" s="67">
        <f t="shared" si="1"/>
        <v>2.7555420909554766</v>
      </c>
      <c r="I11" s="68">
        <v>3.1</v>
      </c>
      <c r="J11" s="66"/>
      <c r="K11" s="68"/>
      <c r="L11" s="65">
        <v>8.8</v>
      </c>
      <c r="M11" s="65">
        <v>8.9</v>
      </c>
      <c r="N11" s="65">
        <v>10.2</v>
      </c>
      <c r="O11" s="66">
        <v>10.5</v>
      </c>
      <c r="P11" s="69" t="s">
        <v>108</v>
      </c>
      <c r="Q11" s="70">
        <v>23</v>
      </c>
      <c r="R11" s="67">
        <v>5.7</v>
      </c>
      <c r="S11" s="67">
        <v>77</v>
      </c>
      <c r="T11" s="67">
        <v>0.5</v>
      </c>
      <c r="U11" s="67"/>
      <c r="V11" s="71">
        <v>6</v>
      </c>
      <c r="W11" s="64">
        <v>1014.6</v>
      </c>
      <c r="X11" s="121">
        <f t="shared" si="2"/>
        <v>1025.1149399377164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10.869456390833992</v>
      </c>
      <c r="AI11">
        <f t="shared" si="5"/>
        <v>9.282633897234025</v>
      </c>
      <c r="AJ11">
        <f t="shared" si="6"/>
        <v>7.4449338972340255</v>
      </c>
      <c r="AK11">
        <f t="shared" si="12"/>
        <v>2.7555420909554766</v>
      </c>
    </row>
    <row r="12" spans="1:37" ht="12.75">
      <c r="A12" s="72">
        <v>4</v>
      </c>
      <c r="B12" s="73">
        <v>9.1</v>
      </c>
      <c r="C12" s="74">
        <v>6.6</v>
      </c>
      <c r="D12" s="74">
        <v>14.6</v>
      </c>
      <c r="E12" s="74">
        <v>-1.5</v>
      </c>
      <c r="F12" s="75">
        <f t="shared" si="0"/>
        <v>6.55</v>
      </c>
      <c r="G12" s="67">
        <f t="shared" si="7"/>
        <v>67.04021205984971</v>
      </c>
      <c r="H12" s="76">
        <f t="shared" si="1"/>
        <v>3.312617837437373</v>
      </c>
      <c r="I12" s="77">
        <v>-5.9</v>
      </c>
      <c r="J12" s="75"/>
      <c r="K12" s="77"/>
      <c r="L12" s="74">
        <v>6.3</v>
      </c>
      <c r="M12" s="74">
        <v>7.8</v>
      </c>
      <c r="N12" s="74">
        <v>9.9</v>
      </c>
      <c r="O12" s="75">
        <v>10.3</v>
      </c>
      <c r="P12" s="78" t="s">
        <v>111</v>
      </c>
      <c r="Q12" s="79">
        <v>17</v>
      </c>
      <c r="R12" s="76">
        <v>6.3</v>
      </c>
      <c r="S12" s="76">
        <v>96.3</v>
      </c>
      <c r="T12" s="76">
        <v>0</v>
      </c>
      <c r="U12" s="76"/>
      <c r="V12" s="80">
        <v>1</v>
      </c>
      <c r="W12" s="73">
        <v>1019.3</v>
      </c>
      <c r="X12" s="121">
        <f t="shared" si="2"/>
        <v>1029.8297621445674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4</v>
      </c>
      <c r="AE12">
        <f t="shared" si="3"/>
        <v>0</v>
      </c>
      <c r="AF12">
        <f t="shared" si="4"/>
        <v>0</v>
      </c>
      <c r="AH12">
        <f t="shared" si="11"/>
        <v>11.552622622814317</v>
      </c>
      <c r="AI12">
        <f t="shared" si="5"/>
        <v>9.742402704808889</v>
      </c>
      <c r="AJ12">
        <f t="shared" si="6"/>
        <v>7.744902704808888</v>
      </c>
      <c r="AK12">
        <f t="shared" si="12"/>
        <v>3.312617837437373</v>
      </c>
    </row>
    <row r="13" spans="1:37" ht="12.75">
      <c r="A13" s="63">
        <v>5</v>
      </c>
      <c r="B13" s="64">
        <v>11.3</v>
      </c>
      <c r="C13" s="65">
        <v>9.9</v>
      </c>
      <c r="D13" s="65">
        <v>14.9</v>
      </c>
      <c r="E13" s="65">
        <v>4.5</v>
      </c>
      <c r="F13" s="66">
        <f t="shared" si="0"/>
        <v>9.7</v>
      </c>
      <c r="G13" s="67">
        <f t="shared" si="7"/>
        <v>82.73028483438742</v>
      </c>
      <c r="H13" s="67">
        <f t="shared" si="1"/>
        <v>8.472884770794622</v>
      </c>
      <c r="I13" s="68">
        <v>-1.5</v>
      </c>
      <c r="J13" s="66"/>
      <c r="K13" s="68"/>
      <c r="L13" s="65">
        <v>8.9</v>
      </c>
      <c r="M13" s="65">
        <v>9.1</v>
      </c>
      <c r="N13" s="65">
        <v>9.9</v>
      </c>
      <c r="O13" s="66">
        <v>10.1</v>
      </c>
      <c r="P13" s="69" t="s">
        <v>113</v>
      </c>
      <c r="Q13" s="70">
        <v>15</v>
      </c>
      <c r="R13" s="67">
        <v>5.6</v>
      </c>
      <c r="S13" s="67">
        <v>90</v>
      </c>
      <c r="T13" s="67">
        <v>0</v>
      </c>
      <c r="U13" s="67"/>
      <c r="V13" s="71">
        <v>7</v>
      </c>
      <c r="W13" s="64">
        <v>1013.6</v>
      </c>
      <c r="X13" s="121">
        <f t="shared" si="2"/>
        <v>1023.9894106799105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13.384135570301822</v>
      </c>
      <c r="AI13">
        <f t="shared" si="5"/>
        <v>12.191333479931261</v>
      </c>
      <c r="AJ13">
        <f t="shared" si="6"/>
        <v>11.07273347993126</v>
      </c>
      <c r="AK13">
        <f t="shared" si="12"/>
        <v>8.472884770794622</v>
      </c>
    </row>
    <row r="14" spans="1:37" ht="12.75">
      <c r="A14" s="72">
        <v>6</v>
      </c>
      <c r="B14" s="73">
        <v>11.3</v>
      </c>
      <c r="C14" s="74">
        <v>9.9</v>
      </c>
      <c r="D14" s="74">
        <v>12.3</v>
      </c>
      <c r="E14" s="74">
        <v>8.4</v>
      </c>
      <c r="F14" s="75">
        <f t="shared" si="0"/>
        <v>10.350000000000001</v>
      </c>
      <c r="G14" s="67">
        <f t="shared" si="7"/>
        <v>82.73028483438742</v>
      </c>
      <c r="H14" s="76">
        <f t="shared" si="1"/>
        <v>8.472884770794622</v>
      </c>
      <c r="I14" s="77">
        <v>5.6</v>
      </c>
      <c r="J14" s="75"/>
      <c r="K14" s="77"/>
      <c r="L14" s="74">
        <v>10.7</v>
      </c>
      <c r="M14" s="74">
        <v>10.4</v>
      </c>
      <c r="N14" s="74">
        <v>10.4</v>
      </c>
      <c r="O14" s="75">
        <v>10.1</v>
      </c>
      <c r="P14" s="78" t="s">
        <v>115</v>
      </c>
      <c r="Q14" s="79">
        <v>15</v>
      </c>
      <c r="R14" s="76">
        <v>1.9</v>
      </c>
      <c r="S14" s="76">
        <v>63.3</v>
      </c>
      <c r="T14" s="76">
        <v>0.6</v>
      </c>
      <c r="U14" s="76"/>
      <c r="V14" s="80">
        <v>8</v>
      </c>
      <c r="W14" s="73">
        <v>1003.9</v>
      </c>
      <c r="X14" s="121">
        <f t="shared" si="2"/>
        <v>1014.1899855777053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13.384135570301822</v>
      </c>
      <c r="AI14">
        <f t="shared" si="5"/>
        <v>12.191333479931261</v>
      </c>
      <c r="AJ14">
        <f t="shared" si="6"/>
        <v>11.07273347993126</v>
      </c>
      <c r="AK14">
        <f t="shared" si="12"/>
        <v>8.472884770794622</v>
      </c>
    </row>
    <row r="15" spans="1:37" ht="12.75">
      <c r="A15" s="63">
        <v>7</v>
      </c>
      <c r="B15" s="64">
        <v>8.5</v>
      </c>
      <c r="C15" s="65">
        <v>7.4</v>
      </c>
      <c r="D15" s="65">
        <v>13.6</v>
      </c>
      <c r="E15" s="65">
        <v>5.5</v>
      </c>
      <c r="F15" s="66">
        <f t="shared" si="0"/>
        <v>9.55</v>
      </c>
      <c r="G15" s="67">
        <f t="shared" si="7"/>
        <v>84.85841059862791</v>
      </c>
      <c r="H15" s="67">
        <f t="shared" si="1"/>
        <v>6.102210347736461</v>
      </c>
      <c r="I15" s="68">
        <v>4.9</v>
      </c>
      <c r="J15" s="66"/>
      <c r="K15" s="68"/>
      <c r="L15" s="65">
        <v>9.3</v>
      </c>
      <c r="M15" s="65">
        <v>9.8</v>
      </c>
      <c r="N15" s="65">
        <v>10.5</v>
      </c>
      <c r="O15" s="66">
        <v>10.2</v>
      </c>
      <c r="P15" s="69" t="s">
        <v>108</v>
      </c>
      <c r="Q15" s="70">
        <v>25</v>
      </c>
      <c r="R15" s="67">
        <v>3.9</v>
      </c>
      <c r="S15" s="67">
        <v>90.1</v>
      </c>
      <c r="T15" s="67">
        <v>1.6</v>
      </c>
      <c r="U15" s="67"/>
      <c r="V15" s="71">
        <v>8</v>
      </c>
      <c r="W15" s="64">
        <v>1003.9</v>
      </c>
      <c r="X15" s="121">
        <f t="shared" si="2"/>
        <v>1014.2929002837002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11.093113863278093</v>
      </c>
      <c r="AI15">
        <f t="shared" si="5"/>
        <v>10.29234011027384</v>
      </c>
      <c r="AJ15">
        <f t="shared" si="6"/>
        <v>9.41344011027384</v>
      </c>
      <c r="AK15">
        <f t="shared" si="12"/>
        <v>6.102210347736461</v>
      </c>
    </row>
    <row r="16" spans="1:37" ht="12.75">
      <c r="A16" s="72">
        <v>8</v>
      </c>
      <c r="B16" s="73">
        <v>8</v>
      </c>
      <c r="C16" s="74">
        <v>6.9</v>
      </c>
      <c r="D16" s="74">
        <v>10.2</v>
      </c>
      <c r="E16" s="74">
        <v>6.2</v>
      </c>
      <c r="F16" s="75">
        <f t="shared" si="0"/>
        <v>8.2</v>
      </c>
      <c r="G16" s="67">
        <f t="shared" si="7"/>
        <v>84.55638151455067</v>
      </c>
      <c r="H16" s="76">
        <f t="shared" si="1"/>
        <v>5.560491440620226</v>
      </c>
      <c r="I16" s="77">
        <v>5.8</v>
      </c>
      <c r="J16" s="75"/>
      <c r="K16" s="77"/>
      <c r="L16" s="74">
        <v>9</v>
      </c>
      <c r="M16" s="74">
        <v>9.4</v>
      </c>
      <c r="N16" s="74">
        <v>10.3</v>
      </c>
      <c r="O16" s="75">
        <v>10.3</v>
      </c>
      <c r="P16" s="78" t="s">
        <v>107</v>
      </c>
      <c r="Q16" s="79">
        <v>17</v>
      </c>
      <c r="R16" s="76">
        <v>0.5</v>
      </c>
      <c r="S16" s="76">
        <v>45.6</v>
      </c>
      <c r="T16" s="76">
        <v>0.6</v>
      </c>
      <c r="U16" s="76"/>
      <c r="V16" s="80">
        <v>8</v>
      </c>
      <c r="W16" s="73">
        <v>1004.7</v>
      </c>
      <c r="X16" s="121">
        <f t="shared" si="2"/>
        <v>1015.1197917584083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10.722567515390086</v>
      </c>
      <c r="AI16">
        <f t="shared" si="5"/>
        <v>9.945515096468517</v>
      </c>
      <c r="AJ16">
        <f t="shared" si="6"/>
        <v>9.066615096468517</v>
      </c>
      <c r="AK16">
        <f t="shared" si="12"/>
        <v>5.560491440620226</v>
      </c>
    </row>
    <row r="17" spans="1:47" ht="12.75">
      <c r="A17" s="63">
        <v>9</v>
      </c>
      <c r="B17" s="64">
        <v>10</v>
      </c>
      <c r="C17" s="65">
        <v>7.8</v>
      </c>
      <c r="D17" s="65">
        <v>15.1</v>
      </c>
      <c r="E17" s="65">
        <v>4</v>
      </c>
      <c r="F17" s="66">
        <f t="shared" si="0"/>
        <v>9.55</v>
      </c>
      <c r="G17" s="67">
        <f t="shared" si="7"/>
        <v>71.86019759420601</v>
      </c>
      <c r="H17" s="67">
        <f t="shared" si="1"/>
        <v>5.163457439093931</v>
      </c>
      <c r="I17" s="68">
        <v>0.6</v>
      </c>
      <c r="J17" s="66"/>
      <c r="K17" s="68"/>
      <c r="L17" s="65">
        <v>9.5</v>
      </c>
      <c r="M17" s="65">
        <v>9.1</v>
      </c>
      <c r="N17" s="65">
        <v>10</v>
      </c>
      <c r="O17" s="66">
        <v>10.2</v>
      </c>
      <c r="P17" s="69" t="s">
        <v>118</v>
      </c>
      <c r="Q17" s="70">
        <v>19</v>
      </c>
      <c r="R17" s="67">
        <v>6.1</v>
      </c>
      <c r="S17" s="67">
        <v>89</v>
      </c>
      <c r="T17" s="67">
        <v>0</v>
      </c>
      <c r="U17" s="67"/>
      <c r="V17" s="71">
        <v>1</v>
      </c>
      <c r="W17" s="64">
        <v>1005</v>
      </c>
      <c r="X17" s="121">
        <f t="shared" si="2"/>
        <v>1015.3488398494533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12.273317807277772</v>
      </c>
      <c r="AI17">
        <f t="shared" si="5"/>
        <v>10.57743042767468</v>
      </c>
      <c r="AJ17">
        <f t="shared" si="6"/>
        <v>8.81963042767468</v>
      </c>
      <c r="AK17">
        <f t="shared" si="12"/>
        <v>5.163457439093931</v>
      </c>
      <c r="AU17">
        <f aca="true" t="shared" si="13" ref="AU17:AU47">W9*(10^(85/(18429.1+(67.53*B9)+(0.003*31)))-1)</f>
        <v>10.21856343957389</v>
      </c>
    </row>
    <row r="18" spans="1:47" ht="12.75">
      <c r="A18" s="72">
        <v>10</v>
      </c>
      <c r="B18" s="73">
        <v>7.9</v>
      </c>
      <c r="C18" s="74">
        <v>6.3</v>
      </c>
      <c r="D18" s="74">
        <v>10.5</v>
      </c>
      <c r="E18" s="74">
        <v>-1</v>
      </c>
      <c r="F18" s="75">
        <f t="shared" si="0"/>
        <v>4.75</v>
      </c>
      <c r="G18" s="67">
        <f t="shared" si="7"/>
        <v>77.60306654452195</v>
      </c>
      <c r="H18" s="76">
        <f t="shared" si="1"/>
        <v>4.234070398172981</v>
      </c>
      <c r="I18" s="77">
        <v>-3.9</v>
      </c>
      <c r="J18" s="75"/>
      <c r="K18" s="77"/>
      <c r="L18" s="74">
        <v>7.6</v>
      </c>
      <c r="M18" s="74">
        <v>8.7</v>
      </c>
      <c r="N18" s="74">
        <v>10.1</v>
      </c>
      <c r="O18" s="75">
        <v>10.1</v>
      </c>
      <c r="P18" s="78" t="s">
        <v>118</v>
      </c>
      <c r="Q18" s="79">
        <v>15</v>
      </c>
      <c r="R18" s="76">
        <v>4.4</v>
      </c>
      <c r="S18" s="76">
        <v>70</v>
      </c>
      <c r="T18" s="76">
        <v>0.8</v>
      </c>
      <c r="U18" s="76"/>
      <c r="V18" s="80">
        <v>5</v>
      </c>
      <c r="W18" s="73">
        <v>1004.1</v>
      </c>
      <c r="X18" s="121">
        <f t="shared" si="2"/>
        <v>1014.5172967868104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10.649781121194382</v>
      </c>
      <c r="AI18">
        <f t="shared" si="5"/>
        <v>9.542956730326413</v>
      </c>
      <c r="AJ18">
        <f t="shared" si="6"/>
        <v>8.264556730326412</v>
      </c>
      <c r="AK18">
        <f t="shared" si="12"/>
        <v>4.234070398172981</v>
      </c>
      <c r="AU18">
        <f t="shared" si="13"/>
        <v>10.367852257208062</v>
      </c>
    </row>
    <row r="19" spans="1:47" ht="12.75">
      <c r="A19" s="63">
        <v>11</v>
      </c>
      <c r="B19" s="64">
        <v>8.8</v>
      </c>
      <c r="C19" s="65">
        <v>6.3</v>
      </c>
      <c r="D19" s="65">
        <v>12.8</v>
      </c>
      <c r="E19" s="65">
        <v>2.7</v>
      </c>
      <c r="F19" s="66">
        <f t="shared" si="0"/>
        <v>7.75</v>
      </c>
      <c r="G19" s="67">
        <f t="shared" si="7"/>
        <v>66.65117867160798</v>
      </c>
      <c r="H19" s="67">
        <f t="shared" si="1"/>
        <v>2.944398885326085</v>
      </c>
      <c r="I19" s="68">
        <v>0.1</v>
      </c>
      <c r="J19" s="66"/>
      <c r="K19" s="68"/>
      <c r="L19" s="65">
        <v>8.4</v>
      </c>
      <c r="M19" s="65">
        <v>8.9</v>
      </c>
      <c r="N19" s="65">
        <v>10</v>
      </c>
      <c r="O19" s="66">
        <v>10.1</v>
      </c>
      <c r="P19" s="69" t="s">
        <v>122</v>
      </c>
      <c r="Q19" s="70">
        <v>12</v>
      </c>
      <c r="R19" s="67">
        <v>5.7</v>
      </c>
      <c r="S19" s="67">
        <v>91.9</v>
      </c>
      <c r="T19" s="67" t="s">
        <v>123</v>
      </c>
      <c r="U19" s="67"/>
      <c r="V19" s="71">
        <v>4</v>
      </c>
      <c r="W19" s="64">
        <v>1004</v>
      </c>
      <c r="X19" s="121">
        <f t="shared" si="2"/>
        <v>1014.3828094929178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11.32081514642534</v>
      </c>
      <c r="AI19">
        <f t="shared" si="5"/>
        <v>9.542956730326413</v>
      </c>
      <c r="AJ19">
        <f t="shared" si="6"/>
        <v>7.545456730326412</v>
      </c>
      <c r="AK19">
        <f t="shared" si="12"/>
        <v>2.944398885326085</v>
      </c>
      <c r="AU19">
        <f t="shared" si="13"/>
        <v>10.514939937716287</v>
      </c>
    </row>
    <row r="20" spans="1:47" ht="12.75">
      <c r="A20" s="72">
        <v>12</v>
      </c>
      <c r="B20" s="73">
        <v>7.4</v>
      </c>
      <c r="C20" s="74">
        <v>6.3</v>
      </c>
      <c r="D20" s="74">
        <v>12.2</v>
      </c>
      <c r="E20" s="74">
        <v>0.9</v>
      </c>
      <c r="F20" s="75">
        <f t="shared" si="0"/>
        <v>6.55</v>
      </c>
      <c r="G20" s="67">
        <f t="shared" si="7"/>
        <v>84.1796582458243</v>
      </c>
      <c r="H20" s="76">
        <f t="shared" si="1"/>
        <v>4.908302381528965</v>
      </c>
      <c r="I20" s="77">
        <v>-2.4</v>
      </c>
      <c r="J20" s="75"/>
      <c r="K20" s="77"/>
      <c r="L20" s="74">
        <v>8.2</v>
      </c>
      <c r="M20" s="74">
        <v>9</v>
      </c>
      <c r="N20" s="74">
        <v>10.1</v>
      </c>
      <c r="O20" s="75">
        <v>10.1</v>
      </c>
      <c r="P20" s="78" t="s">
        <v>124</v>
      </c>
      <c r="Q20" s="79">
        <v>18</v>
      </c>
      <c r="R20" s="76">
        <v>4.8</v>
      </c>
      <c r="S20" s="76">
        <v>92.4</v>
      </c>
      <c r="T20" s="76">
        <v>0.1</v>
      </c>
      <c r="U20" s="76"/>
      <c r="V20" s="80">
        <v>8</v>
      </c>
      <c r="W20" s="73">
        <v>1005.8</v>
      </c>
      <c r="X20" s="121">
        <f t="shared" si="2"/>
        <v>1016.2536438905383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10.29234011027384</v>
      </c>
      <c r="AI20">
        <f t="shared" si="5"/>
        <v>9.542956730326413</v>
      </c>
      <c r="AJ20">
        <f t="shared" si="6"/>
        <v>8.664056730326413</v>
      </c>
      <c r="AK20">
        <f t="shared" si="12"/>
        <v>4.908302381528965</v>
      </c>
      <c r="AU20">
        <f t="shared" si="13"/>
        <v>10.529762144567563</v>
      </c>
    </row>
    <row r="21" spans="1:47" ht="12.75">
      <c r="A21" s="63">
        <v>13</v>
      </c>
      <c r="B21" s="64">
        <v>9.6</v>
      </c>
      <c r="C21" s="65">
        <v>7.2</v>
      </c>
      <c r="D21" s="65">
        <v>14.2</v>
      </c>
      <c r="E21" s="65">
        <v>-2.1</v>
      </c>
      <c r="F21" s="66">
        <f t="shared" si="0"/>
        <v>6.05</v>
      </c>
      <c r="G21" s="67">
        <f t="shared" si="7"/>
        <v>68.92005960747989</v>
      </c>
      <c r="H21" s="67">
        <f t="shared" si="1"/>
        <v>4.182622638709447</v>
      </c>
      <c r="I21" s="68">
        <v>-4.9</v>
      </c>
      <c r="J21" s="66"/>
      <c r="K21" s="68"/>
      <c r="L21" s="65">
        <v>7</v>
      </c>
      <c r="M21" s="65">
        <v>8.2</v>
      </c>
      <c r="N21" s="65">
        <v>9.9</v>
      </c>
      <c r="O21" s="66">
        <v>10.1</v>
      </c>
      <c r="P21" s="69" t="s">
        <v>128</v>
      </c>
      <c r="Q21" s="70">
        <v>18</v>
      </c>
      <c r="R21" s="67">
        <v>5.6</v>
      </c>
      <c r="S21" s="67">
        <v>80</v>
      </c>
      <c r="T21" s="67">
        <v>0</v>
      </c>
      <c r="U21" s="67"/>
      <c r="V21" s="71">
        <v>0</v>
      </c>
      <c r="W21" s="64">
        <v>1005.8</v>
      </c>
      <c r="X21" s="121">
        <f t="shared" si="2"/>
        <v>1016.1718177767822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13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11.948265205112428</v>
      </c>
      <c r="AI21">
        <f t="shared" si="5"/>
        <v>10.152351501423265</v>
      </c>
      <c r="AJ21">
        <f t="shared" si="6"/>
        <v>8.234751501423265</v>
      </c>
      <c r="AK21">
        <f t="shared" si="12"/>
        <v>4.182622638709447</v>
      </c>
      <c r="AU21">
        <f t="shared" si="13"/>
        <v>10.389410679910496</v>
      </c>
    </row>
    <row r="22" spans="1:47" ht="12.75">
      <c r="A22" s="72">
        <v>14</v>
      </c>
      <c r="B22" s="73">
        <v>10.7</v>
      </c>
      <c r="C22" s="74">
        <v>8.1</v>
      </c>
      <c r="D22" s="74">
        <v>13.6</v>
      </c>
      <c r="E22" s="74">
        <v>1.7</v>
      </c>
      <c r="F22" s="75">
        <f t="shared" si="0"/>
        <v>7.6499999999999995</v>
      </c>
      <c r="G22" s="67">
        <f t="shared" si="7"/>
        <v>67.78979199161245</v>
      </c>
      <c r="H22" s="76">
        <f t="shared" si="1"/>
        <v>4.997873102309579</v>
      </c>
      <c r="I22" s="77">
        <v>-1.7</v>
      </c>
      <c r="J22" s="75"/>
      <c r="K22" s="77"/>
      <c r="L22" s="74">
        <v>8.5</v>
      </c>
      <c r="M22" s="74">
        <v>9.1</v>
      </c>
      <c r="N22" s="74">
        <v>10</v>
      </c>
      <c r="O22" s="75">
        <v>10.1</v>
      </c>
      <c r="P22" s="78" t="s">
        <v>129</v>
      </c>
      <c r="Q22" s="79">
        <v>23</v>
      </c>
      <c r="R22" s="76">
        <v>6.6</v>
      </c>
      <c r="S22" s="76">
        <v>73.9</v>
      </c>
      <c r="T22" s="76">
        <v>0</v>
      </c>
      <c r="U22" s="76"/>
      <c r="V22" s="80">
        <v>7</v>
      </c>
      <c r="W22" s="73">
        <v>999.7</v>
      </c>
      <c r="X22" s="121">
        <f t="shared" si="2"/>
        <v>1009.9687251936417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12.86092138362429</v>
      </c>
      <c r="AI22">
        <f t="shared" si="5"/>
        <v>10.795791854163713</v>
      </c>
      <c r="AJ22">
        <f t="shared" si="6"/>
        <v>8.718391854163713</v>
      </c>
      <c r="AK22">
        <f t="shared" si="12"/>
        <v>4.997873102309579</v>
      </c>
      <c r="AU22">
        <f t="shared" si="13"/>
        <v>10.289985577705352</v>
      </c>
    </row>
    <row r="23" spans="1:47" ht="12.75">
      <c r="A23" s="63">
        <v>15</v>
      </c>
      <c r="B23" s="64">
        <v>11.2</v>
      </c>
      <c r="C23" s="65">
        <v>9.5</v>
      </c>
      <c r="D23" s="65">
        <v>17</v>
      </c>
      <c r="E23" s="65">
        <v>5</v>
      </c>
      <c r="F23" s="66">
        <f t="shared" si="0"/>
        <v>11</v>
      </c>
      <c r="G23" s="67">
        <f t="shared" si="7"/>
        <v>79.0476012405887</v>
      </c>
      <c r="H23" s="67">
        <f t="shared" si="1"/>
        <v>7.706111401473219</v>
      </c>
      <c r="I23" s="68">
        <v>0.9</v>
      </c>
      <c r="J23" s="66"/>
      <c r="K23" s="68"/>
      <c r="L23" s="65">
        <v>9.9</v>
      </c>
      <c r="M23" s="65">
        <v>10.1</v>
      </c>
      <c r="N23" s="65">
        <v>10.2</v>
      </c>
      <c r="O23" s="66">
        <v>10.1</v>
      </c>
      <c r="P23" s="69" t="s">
        <v>131</v>
      </c>
      <c r="Q23" s="70">
        <v>21</v>
      </c>
      <c r="R23" s="67">
        <v>8.4</v>
      </c>
      <c r="S23" s="67">
        <v>85</v>
      </c>
      <c r="T23" s="67" t="s">
        <v>123</v>
      </c>
      <c r="U23" s="67"/>
      <c r="V23" s="71">
        <v>2</v>
      </c>
      <c r="W23" s="64">
        <v>1005.8</v>
      </c>
      <c r="X23" s="121">
        <f t="shared" si="2"/>
        <v>1016.1131079040837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13.295654505920231</v>
      </c>
      <c r="AI23">
        <f t="shared" si="5"/>
        <v>11.868195956166188</v>
      </c>
      <c r="AJ23">
        <f t="shared" si="6"/>
        <v>10.509895956166188</v>
      </c>
      <c r="AK23">
        <f t="shared" si="12"/>
        <v>7.706111401473219</v>
      </c>
      <c r="AU23">
        <f t="shared" si="13"/>
        <v>10.392900283700172</v>
      </c>
    </row>
    <row r="24" spans="1:47" ht="12.75">
      <c r="A24" s="72">
        <v>16</v>
      </c>
      <c r="B24" s="73">
        <v>12</v>
      </c>
      <c r="C24" s="74">
        <v>9.6</v>
      </c>
      <c r="D24" s="74">
        <v>17.4</v>
      </c>
      <c r="E24" s="74">
        <v>2.7</v>
      </c>
      <c r="F24" s="75">
        <f t="shared" si="0"/>
        <v>10.049999999999999</v>
      </c>
      <c r="G24" s="67">
        <f t="shared" si="7"/>
        <v>71.554909385966</v>
      </c>
      <c r="H24" s="76">
        <f t="shared" si="1"/>
        <v>7.024163516151541</v>
      </c>
      <c r="I24" s="77">
        <v>-1.5</v>
      </c>
      <c r="J24" s="75"/>
      <c r="K24" s="77"/>
      <c r="L24" s="74">
        <v>10</v>
      </c>
      <c r="M24" s="74">
        <v>11</v>
      </c>
      <c r="N24" s="74">
        <v>10.4</v>
      </c>
      <c r="O24" s="75">
        <v>10.3</v>
      </c>
      <c r="P24" s="78" t="s">
        <v>132</v>
      </c>
      <c r="Q24" s="79">
        <v>25</v>
      </c>
      <c r="R24" s="76">
        <v>8.9</v>
      </c>
      <c r="S24" s="76">
        <v>102</v>
      </c>
      <c r="T24" s="76">
        <v>0</v>
      </c>
      <c r="U24" s="76"/>
      <c r="V24" s="80">
        <v>4</v>
      </c>
      <c r="W24" s="73">
        <v>1004</v>
      </c>
      <c r="X24" s="121">
        <f t="shared" si="2"/>
        <v>1014.2655970515631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14.01813696808305</v>
      </c>
      <c r="AI24">
        <f t="shared" si="5"/>
        <v>11.948265205112428</v>
      </c>
      <c r="AJ24">
        <f t="shared" si="6"/>
        <v>10.030665205112427</v>
      </c>
      <c r="AK24">
        <f t="shared" si="12"/>
        <v>7.024163516151541</v>
      </c>
      <c r="AU24">
        <f t="shared" si="13"/>
        <v>10.419791758408206</v>
      </c>
    </row>
    <row r="25" spans="1:47" ht="12.75">
      <c r="A25" s="63">
        <v>17</v>
      </c>
      <c r="B25" s="64">
        <v>12.5</v>
      </c>
      <c r="C25" s="65">
        <v>9.9</v>
      </c>
      <c r="D25" s="65">
        <v>17.1</v>
      </c>
      <c r="E25" s="65">
        <v>4.2</v>
      </c>
      <c r="F25" s="66">
        <f t="shared" si="0"/>
        <v>10.65</v>
      </c>
      <c r="G25" s="67">
        <f t="shared" si="7"/>
        <v>69.81378338263407</v>
      </c>
      <c r="H25" s="67">
        <f t="shared" si="1"/>
        <v>7.144687637506628</v>
      </c>
      <c r="I25" s="68">
        <v>-0.6</v>
      </c>
      <c r="J25" s="66"/>
      <c r="K25" s="68"/>
      <c r="L25" s="65">
        <v>10</v>
      </c>
      <c r="M25" s="65">
        <v>11</v>
      </c>
      <c r="N25" s="65">
        <v>10.6</v>
      </c>
      <c r="O25" s="66">
        <v>10.4</v>
      </c>
      <c r="P25" s="69" t="s">
        <v>135</v>
      </c>
      <c r="Q25" s="70">
        <v>28</v>
      </c>
      <c r="R25" s="67">
        <v>7</v>
      </c>
      <c r="S25" s="67">
        <v>95</v>
      </c>
      <c r="T25" s="67">
        <v>0.6</v>
      </c>
      <c r="U25" s="67"/>
      <c r="V25" s="71">
        <v>4</v>
      </c>
      <c r="W25" s="64">
        <v>1012.4</v>
      </c>
      <c r="X25" s="121">
        <f t="shared" si="2"/>
        <v>1022.7332574766981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14.487015299685174</v>
      </c>
      <c r="AI25">
        <f t="shared" si="5"/>
        <v>12.191333479931261</v>
      </c>
      <c r="AJ25">
        <f t="shared" si="6"/>
        <v>10.113933479931262</v>
      </c>
      <c r="AK25">
        <f t="shared" si="12"/>
        <v>7.144687637506628</v>
      </c>
      <c r="AU25">
        <f t="shared" si="13"/>
        <v>10.348839849453288</v>
      </c>
    </row>
    <row r="26" spans="1:47" ht="12.75">
      <c r="A26" s="72">
        <v>18</v>
      </c>
      <c r="B26" s="73">
        <v>13.3</v>
      </c>
      <c r="C26" s="74">
        <v>10.9</v>
      </c>
      <c r="D26" s="74">
        <v>19.9</v>
      </c>
      <c r="E26" s="74">
        <v>2.1</v>
      </c>
      <c r="F26" s="75">
        <f t="shared" si="0"/>
        <v>11</v>
      </c>
      <c r="G26" s="67">
        <f t="shared" si="7"/>
        <v>72.81377183716084</v>
      </c>
      <c r="H26" s="76">
        <f t="shared" si="1"/>
        <v>8.529985912523234</v>
      </c>
      <c r="I26" s="77">
        <v>-1</v>
      </c>
      <c r="J26" s="75"/>
      <c r="K26" s="77"/>
      <c r="L26" s="74">
        <v>9.5</v>
      </c>
      <c r="M26" s="74">
        <v>10.1</v>
      </c>
      <c r="N26" s="74">
        <v>10.9</v>
      </c>
      <c r="O26" s="75">
        <v>10.6</v>
      </c>
      <c r="P26" s="78" t="s">
        <v>137</v>
      </c>
      <c r="Q26" s="79">
        <v>11</v>
      </c>
      <c r="R26" s="76">
        <v>7.2</v>
      </c>
      <c r="S26" s="76">
        <v>92.6</v>
      </c>
      <c r="T26" s="76">
        <v>0</v>
      </c>
      <c r="U26" s="76"/>
      <c r="V26" s="80">
        <v>6</v>
      </c>
      <c r="W26" s="73">
        <v>1018.8</v>
      </c>
      <c r="X26" s="121">
        <f t="shared" si="2"/>
        <v>1029.169366676301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15.265917559839318</v>
      </c>
      <c r="AI26">
        <f t="shared" si="5"/>
        <v>13.033290380870474</v>
      </c>
      <c r="AJ26">
        <f t="shared" si="6"/>
        <v>11.115690380870474</v>
      </c>
      <c r="AK26">
        <f t="shared" si="12"/>
        <v>8.529985912523234</v>
      </c>
      <c r="AU26">
        <f t="shared" si="13"/>
        <v>10.41729678681042</v>
      </c>
    </row>
    <row r="27" spans="1:47" ht="12.75">
      <c r="A27" s="63">
        <v>19</v>
      </c>
      <c r="B27" s="64">
        <v>16.9</v>
      </c>
      <c r="C27" s="65">
        <v>13.9</v>
      </c>
      <c r="D27" s="65">
        <v>20.2</v>
      </c>
      <c r="E27" s="65">
        <v>7.9</v>
      </c>
      <c r="F27" s="66">
        <f t="shared" si="0"/>
        <v>14.05</v>
      </c>
      <c r="G27" s="67">
        <f t="shared" si="7"/>
        <v>70.02969858945666</v>
      </c>
      <c r="H27" s="67">
        <f t="shared" si="1"/>
        <v>11.404334825211688</v>
      </c>
      <c r="I27" s="68">
        <v>3.2</v>
      </c>
      <c r="J27" s="66"/>
      <c r="K27" s="68"/>
      <c r="L27" s="65">
        <v>10.6</v>
      </c>
      <c r="M27" s="65">
        <v>11.5</v>
      </c>
      <c r="N27" s="65">
        <v>11.3</v>
      </c>
      <c r="O27" s="66">
        <v>10.7</v>
      </c>
      <c r="P27" s="69" t="s">
        <v>139</v>
      </c>
      <c r="Q27" s="70">
        <v>17</v>
      </c>
      <c r="R27" s="67">
        <v>6.3</v>
      </c>
      <c r="S27" s="67">
        <v>102</v>
      </c>
      <c r="T27" s="67">
        <v>0</v>
      </c>
      <c r="U27" s="67"/>
      <c r="V27" s="71">
        <v>7</v>
      </c>
      <c r="W27" s="64">
        <v>1018.7</v>
      </c>
      <c r="X27" s="121">
        <f t="shared" si="2"/>
        <v>1028.9389060957951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19.24469765091116</v>
      </c>
      <c r="AI27">
        <f t="shared" si="5"/>
        <v>15.87400375938533</v>
      </c>
      <c r="AJ27">
        <f t="shared" si="6"/>
        <v>13.477003759385331</v>
      </c>
      <c r="AK27">
        <f t="shared" si="12"/>
        <v>11.404334825211688</v>
      </c>
      <c r="AU27">
        <f t="shared" si="13"/>
        <v>10.382809492917755</v>
      </c>
    </row>
    <row r="28" spans="1:47" ht="12.75">
      <c r="A28" s="72">
        <v>20</v>
      </c>
      <c r="B28" s="73">
        <v>18.1</v>
      </c>
      <c r="C28" s="74">
        <v>15.8</v>
      </c>
      <c r="D28" s="74">
        <v>24</v>
      </c>
      <c r="E28" s="74">
        <v>14.2</v>
      </c>
      <c r="F28" s="75">
        <f t="shared" si="0"/>
        <v>19.1</v>
      </c>
      <c r="G28" s="67">
        <f t="shared" si="7"/>
        <v>77.57729338899043</v>
      </c>
      <c r="H28" s="76">
        <f t="shared" si="1"/>
        <v>14.122231104008545</v>
      </c>
      <c r="I28" s="77">
        <v>13.1</v>
      </c>
      <c r="J28" s="75"/>
      <c r="K28" s="77"/>
      <c r="L28" s="74">
        <v>12.5</v>
      </c>
      <c r="M28" s="74">
        <v>12</v>
      </c>
      <c r="N28" s="74">
        <v>12</v>
      </c>
      <c r="O28" s="75">
        <v>10.9</v>
      </c>
      <c r="P28" s="78" t="s">
        <v>141</v>
      </c>
      <c r="Q28" s="79">
        <v>12</v>
      </c>
      <c r="R28" s="76">
        <v>7.7</v>
      </c>
      <c r="S28" s="76">
        <v>97.8</v>
      </c>
      <c r="T28" s="76">
        <v>0</v>
      </c>
      <c r="U28" s="76"/>
      <c r="V28" s="80">
        <v>2</v>
      </c>
      <c r="W28" s="73">
        <v>1022.1</v>
      </c>
      <c r="X28" s="121">
        <f t="shared" si="2"/>
        <v>1032.3305053700212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20.75938576154699</v>
      </c>
      <c r="AI28">
        <f t="shared" si="5"/>
        <v>17.942269597987615</v>
      </c>
      <c r="AJ28">
        <f t="shared" si="6"/>
        <v>16.104569597987613</v>
      </c>
      <c r="AK28">
        <f t="shared" si="12"/>
        <v>14.122231104008545</v>
      </c>
      <c r="AU28">
        <f t="shared" si="13"/>
        <v>10.453643890538414</v>
      </c>
    </row>
    <row r="29" spans="1:47" ht="12.75">
      <c r="A29" s="63">
        <v>21</v>
      </c>
      <c r="B29" s="64">
        <v>20.2</v>
      </c>
      <c r="C29" s="65">
        <v>17.9</v>
      </c>
      <c r="D29" s="65">
        <v>26</v>
      </c>
      <c r="E29" s="65">
        <v>9.5</v>
      </c>
      <c r="F29" s="66">
        <f t="shared" si="0"/>
        <v>17.75</v>
      </c>
      <c r="G29" s="67">
        <f t="shared" si="7"/>
        <v>78.86797515474528</v>
      </c>
      <c r="H29" s="67">
        <f t="shared" si="1"/>
        <v>16.416379995861764</v>
      </c>
      <c r="I29" s="68">
        <v>6.2</v>
      </c>
      <c r="J29" s="66"/>
      <c r="K29" s="68"/>
      <c r="L29" s="65">
        <v>13.5</v>
      </c>
      <c r="M29" s="65">
        <v>13.4</v>
      </c>
      <c r="N29" s="65">
        <v>12.7</v>
      </c>
      <c r="O29" s="66">
        <v>11.2</v>
      </c>
      <c r="P29" s="69" t="s">
        <v>137</v>
      </c>
      <c r="Q29" s="70">
        <v>10</v>
      </c>
      <c r="R29" s="67">
        <v>9.2</v>
      </c>
      <c r="S29" s="67">
        <v>97.8</v>
      </c>
      <c r="T29" s="67">
        <v>0</v>
      </c>
      <c r="U29" s="67"/>
      <c r="V29" s="71">
        <v>0</v>
      </c>
      <c r="W29" s="64">
        <v>1022.5</v>
      </c>
      <c r="X29" s="121">
        <f t="shared" si="2"/>
        <v>1032.660818798918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23.662594987352087</v>
      </c>
      <c r="AI29">
        <f t="shared" si="5"/>
        <v>20.49990953559285</v>
      </c>
      <c r="AJ29">
        <f t="shared" si="6"/>
        <v>18.662209535592847</v>
      </c>
      <c r="AK29">
        <f t="shared" si="12"/>
        <v>16.416379995861764</v>
      </c>
      <c r="AU29">
        <f t="shared" si="13"/>
        <v>10.371817776782256</v>
      </c>
    </row>
    <row r="30" spans="1:47" ht="12.75">
      <c r="A30" s="72">
        <v>22</v>
      </c>
      <c r="B30" s="73">
        <v>19.2</v>
      </c>
      <c r="C30" s="74">
        <v>16</v>
      </c>
      <c r="D30" s="74">
        <v>26.4</v>
      </c>
      <c r="E30" s="74">
        <v>8.1</v>
      </c>
      <c r="F30" s="75">
        <f t="shared" si="0"/>
        <v>17.25</v>
      </c>
      <c r="G30" s="67">
        <f t="shared" si="7"/>
        <v>70.2218661465408</v>
      </c>
      <c r="H30" s="76">
        <f t="shared" si="1"/>
        <v>13.64828499935068</v>
      </c>
      <c r="I30" s="77">
        <v>4.9</v>
      </c>
      <c r="J30" s="75"/>
      <c r="K30" s="77"/>
      <c r="L30" s="74">
        <v>16.4</v>
      </c>
      <c r="M30" s="74">
        <v>14.7</v>
      </c>
      <c r="N30" s="74">
        <v>13.1</v>
      </c>
      <c r="O30" s="75">
        <v>11.7</v>
      </c>
      <c r="P30" s="78" t="s">
        <v>144</v>
      </c>
      <c r="Q30" s="79">
        <v>12</v>
      </c>
      <c r="R30" s="76">
        <v>11.3</v>
      </c>
      <c r="S30" s="76">
        <v>97</v>
      </c>
      <c r="T30" s="76">
        <v>0</v>
      </c>
      <c r="U30" s="76"/>
      <c r="V30" s="80">
        <v>0</v>
      </c>
      <c r="W30" s="73">
        <v>1020.8</v>
      </c>
      <c r="X30" s="121">
        <f t="shared" si="2"/>
        <v>1030.9788252009885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22</v>
      </c>
      <c r="AH30">
        <f t="shared" si="11"/>
        <v>22.238591769412757</v>
      </c>
      <c r="AI30">
        <f t="shared" si="5"/>
        <v>18.173154145192665</v>
      </c>
      <c r="AJ30">
        <f t="shared" si="6"/>
        <v>15.616354145192666</v>
      </c>
      <c r="AK30">
        <f t="shared" si="12"/>
        <v>13.64828499935068</v>
      </c>
      <c r="AU30">
        <f t="shared" si="13"/>
        <v>10.268725193641716</v>
      </c>
    </row>
    <row r="31" spans="1:47" ht="12.75">
      <c r="A31" s="63">
        <v>23</v>
      </c>
      <c r="B31" s="64">
        <v>22.2</v>
      </c>
      <c r="C31" s="65">
        <v>18</v>
      </c>
      <c r="D31" s="65">
        <v>28</v>
      </c>
      <c r="E31" s="65">
        <v>8.5</v>
      </c>
      <c r="F31" s="66">
        <f t="shared" si="0"/>
        <v>18.25</v>
      </c>
      <c r="G31" s="67">
        <f t="shared" si="7"/>
        <v>64.56939752166598</v>
      </c>
      <c r="H31" s="67">
        <f t="shared" si="1"/>
        <v>15.207663565937743</v>
      </c>
      <c r="I31" s="68">
        <v>4.7</v>
      </c>
      <c r="J31" s="66"/>
      <c r="K31" s="68"/>
      <c r="L31" s="65">
        <v>16.5</v>
      </c>
      <c r="M31" s="65">
        <v>14.9</v>
      </c>
      <c r="N31" s="65">
        <v>13.5</v>
      </c>
      <c r="O31" s="66">
        <v>11.9</v>
      </c>
      <c r="P31" s="69" t="s">
        <v>145</v>
      </c>
      <c r="Q31" s="70">
        <v>23</v>
      </c>
      <c r="R31" s="67">
        <v>10.6</v>
      </c>
      <c r="S31" s="67">
        <v>96</v>
      </c>
      <c r="T31" s="67">
        <v>0</v>
      </c>
      <c r="U31" s="67"/>
      <c r="V31" s="71">
        <v>0</v>
      </c>
      <c r="W31" s="64">
        <v>1015.4</v>
      </c>
      <c r="X31" s="121">
        <f t="shared" si="2"/>
        <v>1025.4215435917397</v>
      </c>
      <c r="Y31" s="127">
        <v>0</v>
      </c>
      <c r="Z31" s="134">
        <v>0</v>
      </c>
      <c r="AA31" s="127">
        <v>0</v>
      </c>
      <c r="AB31">
        <f t="shared" si="8"/>
        <v>23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26.75182181187863</v>
      </c>
      <c r="AI31">
        <f t="shared" si="5"/>
        <v>20.629290169999656</v>
      </c>
      <c r="AJ31">
        <f t="shared" si="6"/>
        <v>17.273490169999658</v>
      </c>
      <c r="AK31">
        <f t="shared" si="12"/>
        <v>15.207663565937743</v>
      </c>
      <c r="AU31">
        <f t="shared" si="13"/>
        <v>10.313107904083711</v>
      </c>
    </row>
    <row r="32" spans="1:47" ht="12.75">
      <c r="A32" s="72">
        <v>24</v>
      </c>
      <c r="B32" s="73">
        <v>20.5</v>
      </c>
      <c r="C32" s="74">
        <v>16.7</v>
      </c>
      <c r="D32" s="74">
        <v>24.4</v>
      </c>
      <c r="E32" s="74">
        <v>9.3</v>
      </c>
      <c r="F32" s="75">
        <f t="shared" si="0"/>
        <v>16.85</v>
      </c>
      <c r="G32" s="67">
        <f t="shared" si="7"/>
        <v>66.23381067292439</v>
      </c>
      <c r="H32" s="76">
        <f t="shared" si="1"/>
        <v>13.988724689951033</v>
      </c>
      <c r="I32" s="77">
        <v>5.6</v>
      </c>
      <c r="J32" s="75"/>
      <c r="K32" s="77"/>
      <c r="L32" s="74">
        <v>15</v>
      </c>
      <c r="M32" s="74">
        <v>15</v>
      </c>
      <c r="N32" s="74">
        <v>14</v>
      </c>
      <c r="O32" s="75">
        <v>12.1</v>
      </c>
      <c r="P32" s="78" t="s">
        <v>141</v>
      </c>
      <c r="Q32" s="79">
        <v>19</v>
      </c>
      <c r="R32" s="76">
        <v>11.1</v>
      </c>
      <c r="S32" s="76">
        <v>97.8</v>
      </c>
      <c r="T32" s="76">
        <v>0</v>
      </c>
      <c r="U32" s="76"/>
      <c r="V32" s="80">
        <v>0</v>
      </c>
      <c r="W32" s="73">
        <v>1006.2</v>
      </c>
      <c r="X32" s="121">
        <f t="shared" si="2"/>
        <v>1016.1885677214092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24.105069396165103</v>
      </c>
      <c r="AI32">
        <f t="shared" si="5"/>
        <v>19.001906026433034</v>
      </c>
      <c r="AJ32">
        <f t="shared" si="6"/>
        <v>15.965706026433033</v>
      </c>
      <c r="AK32">
        <f t="shared" si="12"/>
        <v>13.988724689951033</v>
      </c>
      <c r="AU32">
        <f t="shared" si="13"/>
        <v>10.265597051563123</v>
      </c>
    </row>
    <row r="33" spans="1:47" ht="12.75">
      <c r="A33" s="63">
        <v>25</v>
      </c>
      <c r="B33" s="64">
        <v>14.6</v>
      </c>
      <c r="C33" s="65">
        <v>12.4</v>
      </c>
      <c r="D33" s="65">
        <v>18.8</v>
      </c>
      <c r="E33" s="65">
        <v>10</v>
      </c>
      <c r="F33" s="66">
        <f t="shared" si="0"/>
        <v>14.4</v>
      </c>
      <c r="G33" s="67">
        <f t="shared" si="7"/>
        <v>76.06364325790052</v>
      </c>
      <c r="H33" s="67">
        <f t="shared" si="1"/>
        <v>10.433493185185691</v>
      </c>
      <c r="I33" s="68">
        <v>5.5</v>
      </c>
      <c r="J33" s="66"/>
      <c r="K33" s="68"/>
      <c r="L33" s="65">
        <v>14.8</v>
      </c>
      <c r="M33" s="65">
        <v>14.8</v>
      </c>
      <c r="N33" s="65">
        <v>14.2</v>
      </c>
      <c r="O33" s="66">
        <v>12.4</v>
      </c>
      <c r="P33" s="69" t="s">
        <v>151</v>
      </c>
      <c r="Q33" s="70">
        <v>21</v>
      </c>
      <c r="R33" s="67">
        <v>7</v>
      </c>
      <c r="S33" s="67">
        <v>87.5</v>
      </c>
      <c r="T33" s="67">
        <v>0</v>
      </c>
      <c r="U33" s="67"/>
      <c r="V33" s="71">
        <v>8</v>
      </c>
      <c r="W33" s="64">
        <v>1004.6</v>
      </c>
      <c r="X33" s="121">
        <f t="shared" si="2"/>
        <v>1014.7783719252269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16.61023797035605</v>
      </c>
      <c r="AI33">
        <f t="shared" si="5"/>
        <v>14.392152154059962</v>
      </c>
      <c r="AJ33">
        <f t="shared" si="6"/>
        <v>12.634352154059963</v>
      </c>
      <c r="AK33">
        <f t="shared" si="12"/>
        <v>10.433493185185691</v>
      </c>
      <c r="AU33">
        <f t="shared" si="13"/>
        <v>10.333257476698138</v>
      </c>
    </row>
    <row r="34" spans="1:47" ht="12.75">
      <c r="A34" s="72">
        <v>26</v>
      </c>
      <c r="B34" s="73">
        <v>12.1</v>
      </c>
      <c r="C34" s="74">
        <v>9.9</v>
      </c>
      <c r="D34" s="74">
        <v>15.1</v>
      </c>
      <c r="E34" s="74">
        <v>8.1</v>
      </c>
      <c r="F34" s="75">
        <f t="shared" si="0"/>
        <v>11.6</v>
      </c>
      <c r="G34" s="67">
        <f t="shared" si="7"/>
        <v>73.93989655636157</v>
      </c>
      <c r="H34" s="76">
        <f t="shared" si="1"/>
        <v>7.599307230711862</v>
      </c>
      <c r="I34" s="77">
        <v>6.2</v>
      </c>
      <c r="J34" s="75"/>
      <c r="K34" s="77"/>
      <c r="L34" s="74">
        <v>13.3</v>
      </c>
      <c r="M34" s="74">
        <v>13.7</v>
      </c>
      <c r="N34" s="74">
        <v>13.9</v>
      </c>
      <c r="O34" s="75">
        <v>12.7</v>
      </c>
      <c r="P34" s="78" t="s">
        <v>151</v>
      </c>
      <c r="Q34" s="79">
        <v>13</v>
      </c>
      <c r="R34" s="76">
        <v>2.1</v>
      </c>
      <c r="S34" s="76">
        <v>80</v>
      </c>
      <c r="T34" s="76">
        <v>1.8</v>
      </c>
      <c r="U34" s="76"/>
      <c r="V34" s="80">
        <v>8</v>
      </c>
      <c r="W34" s="73">
        <v>1001.9</v>
      </c>
      <c r="X34" s="121">
        <f t="shared" si="2"/>
        <v>1012.140512496163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14.110830506745673</v>
      </c>
      <c r="AI34">
        <f t="shared" si="5"/>
        <v>12.191333479931261</v>
      </c>
      <c r="AJ34">
        <f t="shared" si="6"/>
        <v>10.433533479931262</v>
      </c>
      <c r="AK34">
        <f t="shared" si="12"/>
        <v>7.599307230711862</v>
      </c>
      <c r="AU34">
        <f t="shared" si="13"/>
        <v>10.369366676301093</v>
      </c>
    </row>
    <row r="35" spans="1:47" ht="12.75">
      <c r="A35" s="63">
        <v>27</v>
      </c>
      <c r="B35" s="64">
        <v>11.2</v>
      </c>
      <c r="C35" s="65">
        <v>9.4</v>
      </c>
      <c r="D35" s="65">
        <v>15.4</v>
      </c>
      <c r="E35" s="65">
        <v>3.3</v>
      </c>
      <c r="F35" s="66">
        <f t="shared" si="0"/>
        <v>9.35</v>
      </c>
      <c r="G35" s="67">
        <f t="shared" si="7"/>
        <v>77.84798749235435</v>
      </c>
      <c r="H35" s="67">
        <f t="shared" si="1"/>
        <v>7.482245969408333</v>
      </c>
      <c r="I35" s="68">
        <v>0.1</v>
      </c>
      <c r="J35" s="66"/>
      <c r="K35" s="68"/>
      <c r="L35" s="65">
        <v>11.3</v>
      </c>
      <c r="M35" s="65">
        <v>12.5</v>
      </c>
      <c r="N35" s="65">
        <v>13.3</v>
      </c>
      <c r="O35" s="66">
        <v>12.6</v>
      </c>
      <c r="P35" s="69" t="s">
        <v>141</v>
      </c>
      <c r="Q35" s="70">
        <v>22</v>
      </c>
      <c r="R35" s="67">
        <v>7.5</v>
      </c>
      <c r="S35" s="67">
        <v>100</v>
      </c>
      <c r="T35" s="67">
        <v>0</v>
      </c>
      <c r="U35" s="67"/>
      <c r="V35" s="71">
        <v>0</v>
      </c>
      <c r="W35" s="64">
        <v>1000.5</v>
      </c>
      <c r="X35" s="121">
        <f t="shared" si="2"/>
        <v>1010.7587636289876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13.295654505920231</v>
      </c>
      <c r="AI35">
        <f t="shared" si="5"/>
        <v>11.78859945679543</v>
      </c>
      <c r="AJ35">
        <f t="shared" si="6"/>
        <v>10.35039945679543</v>
      </c>
      <c r="AK35">
        <f t="shared" si="12"/>
        <v>7.482245969408333</v>
      </c>
      <c r="AU35">
        <f t="shared" si="13"/>
        <v>10.238906095795167</v>
      </c>
    </row>
    <row r="36" spans="1:47" ht="12.75">
      <c r="A36" s="72">
        <v>28</v>
      </c>
      <c r="B36" s="73">
        <v>12.6</v>
      </c>
      <c r="C36" s="74">
        <v>9.3</v>
      </c>
      <c r="D36" s="74">
        <v>18.5</v>
      </c>
      <c r="E36" s="74">
        <v>7</v>
      </c>
      <c r="F36" s="75">
        <f t="shared" si="0"/>
        <v>12.75</v>
      </c>
      <c r="G36" s="67">
        <f t="shared" si="7"/>
        <v>62.217167061508945</v>
      </c>
      <c r="H36" s="76">
        <f t="shared" si="1"/>
        <v>5.570268427192176</v>
      </c>
      <c r="I36" s="77">
        <v>2.4</v>
      </c>
      <c r="J36" s="75"/>
      <c r="K36" s="77"/>
      <c r="L36" s="74">
        <v>11.8</v>
      </c>
      <c r="M36" s="74">
        <v>12.4</v>
      </c>
      <c r="N36" s="74">
        <v>13</v>
      </c>
      <c r="O36" s="75">
        <v>12.5</v>
      </c>
      <c r="P36" s="78" t="s">
        <v>132</v>
      </c>
      <c r="Q36" s="79">
        <v>19</v>
      </c>
      <c r="R36" s="76">
        <v>10.4</v>
      </c>
      <c r="S36" s="76">
        <v>93.8</v>
      </c>
      <c r="T36" s="76">
        <v>1.4</v>
      </c>
      <c r="U36" s="76"/>
      <c r="V36" s="80">
        <v>2</v>
      </c>
      <c r="W36" s="73">
        <v>1003</v>
      </c>
      <c r="X36" s="121">
        <f t="shared" si="2"/>
        <v>1013.2337106162013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14.58242756341879</v>
      </c>
      <c r="AI36">
        <f t="shared" si="5"/>
        <v>11.709473318755796</v>
      </c>
      <c r="AJ36">
        <f t="shared" si="6"/>
        <v>9.072773318755797</v>
      </c>
      <c r="AK36">
        <f t="shared" si="12"/>
        <v>5.570268427192176</v>
      </c>
      <c r="AU36">
        <f t="shared" si="13"/>
        <v>10.230505370021115</v>
      </c>
    </row>
    <row r="37" spans="1:47" ht="12.75">
      <c r="A37" s="63">
        <v>29</v>
      </c>
      <c r="B37" s="64">
        <v>10.4</v>
      </c>
      <c r="C37" s="65">
        <v>10</v>
      </c>
      <c r="D37" s="65">
        <v>16.1</v>
      </c>
      <c r="E37" s="65">
        <v>5.4</v>
      </c>
      <c r="F37" s="66">
        <f t="shared" si="0"/>
        <v>10.75</v>
      </c>
      <c r="G37" s="67">
        <f t="shared" si="7"/>
        <v>94.82465806153361</v>
      </c>
      <c r="H37" s="67">
        <f t="shared" si="1"/>
        <v>9.606788382667489</v>
      </c>
      <c r="I37" s="68">
        <v>1.6</v>
      </c>
      <c r="J37" s="66"/>
      <c r="K37" s="68"/>
      <c r="L37" s="65">
        <v>12.5</v>
      </c>
      <c r="M37" s="65">
        <v>12.6</v>
      </c>
      <c r="N37" s="65">
        <v>13</v>
      </c>
      <c r="O37" s="66">
        <v>12.4</v>
      </c>
      <c r="P37" s="69" t="s">
        <v>156</v>
      </c>
      <c r="Q37" s="70">
        <v>21</v>
      </c>
      <c r="R37" s="67">
        <v>1.2</v>
      </c>
      <c r="S37" s="67">
        <v>91.9</v>
      </c>
      <c r="T37" s="67">
        <v>6.3</v>
      </c>
      <c r="U37" s="67"/>
      <c r="V37" s="71">
        <v>8</v>
      </c>
      <c r="W37" s="64">
        <v>998.8</v>
      </c>
      <c r="X37" s="121">
        <f t="shared" si="2"/>
        <v>1009.0704003458219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29</v>
      </c>
      <c r="AF37">
        <f t="shared" si="4"/>
        <v>0</v>
      </c>
      <c r="AH37">
        <f t="shared" si="11"/>
        <v>12.606128038469452</v>
      </c>
      <c r="AI37">
        <f t="shared" si="5"/>
        <v>12.273317807277772</v>
      </c>
      <c r="AJ37">
        <f t="shared" si="6"/>
        <v>11.953717807277773</v>
      </c>
      <c r="AK37">
        <f t="shared" si="12"/>
        <v>9.606788382667489</v>
      </c>
      <c r="AU37">
        <f t="shared" si="13"/>
        <v>10.160818798918008</v>
      </c>
    </row>
    <row r="38" spans="1:47" ht="12.75">
      <c r="A38" s="72">
        <v>30</v>
      </c>
      <c r="B38" s="73">
        <v>13.3</v>
      </c>
      <c r="C38" s="74">
        <v>10.6</v>
      </c>
      <c r="D38" s="74">
        <v>15.9</v>
      </c>
      <c r="E38" s="74">
        <v>10.3</v>
      </c>
      <c r="F38" s="75">
        <f t="shared" si="0"/>
        <v>13.100000000000001</v>
      </c>
      <c r="G38" s="67">
        <f t="shared" si="7"/>
        <v>69.5548851360181</v>
      </c>
      <c r="H38" s="76">
        <f t="shared" si="1"/>
        <v>7.856411941996902</v>
      </c>
      <c r="I38" s="77">
        <v>9.1</v>
      </c>
      <c r="J38" s="75"/>
      <c r="K38" s="77"/>
      <c r="L38" s="74">
        <v>13.5</v>
      </c>
      <c r="M38" s="74">
        <v>12.9</v>
      </c>
      <c r="N38" s="74">
        <v>112.9</v>
      </c>
      <c r="O38" s="75">
        <v>12.4</v>
      </c>
      <c r="P38" s="78" t="s">
        <v>157</v>
      </c>
      <c r="Q38" s="79">
        <v>35</v>
      </c>
      <c r="R38" s="76">
        <v>7.4</v>
      </c>
      <c r="S38" s="76">
        <v>102</v>
      </c>
      <c r="T38" s="76">
        <v>0</v>
      </c>
      <c r="U38" s="76"/>
      <c r="V38" s="80">
        <v>4</v>
      </c>
      <c r="W38" s="73">
        <v>1001.8</v>
      </c>
      <c r="X38" s="121">
        <f t="shared" si="2"/>
        <v>1011.9963403379646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15.265917559839318</v>
      </c>
      <c r="AI38">
        <f t="shared" si="5"/>
        <v>12.775491423705457</v>
      </c>
      <c r="AJ38">
        <f t="shared" si="6"/>
        <v>10.618191423705456</v>
      </c>
      <c r="AK38">
        <f t="shared" si="12"/>
        <v>7.856411941996902</v>
      </c>
      <c r="AU38">
        <f t="shared" si="13"/>
        <v>10.178825200988555</v>
      </c>
    </row>
    <row r="39" spans="1:47" ht="12.75">
      <c r="A39" s="63">
        <v>31</v>
      </c>
      <c r="B39" s="64">
        <v>13.1</v>
      </c>
      <c r="C39" s="65">
        <v>11</v>
      </c>
      <c r="D39" s="65">
        <v>17.7</v>
      </c>
      <c r="E39" s="65">
        <v>8.5</v>
      </c>
      <c r="F39" s="66">
        <f t="shared" si="0"/>
        <v>13.1</v>
      </c>
      <c r="G39" s="67">
        <f t="shared" si="7"/>
        <v>75.93888065559717</v>
      </c>
      <c r="H39" s="67">
        <f t="shared" si="1"/>
        <v>8.957935128363925</v>
      </c>
      <c r="I39" s="68">
        <v>3.8</v>
      </c>
      <c r="J39" s="66"/>
      <c r="K39" s="68"/>
      <c r="L39" s="65">
        <v>12.4</v>
      </c>
      <c r="M39" s="65">
        <v>12.4</v>
      </c>
      <c r="N39" s="65">
        <v>12.9</v>
      </c>
      <c r="O39" s="66">
        <v>12.4</v>
      </c>
      <c r="P39" s="69" t="s">
        <v>124</v>
      </c>
      <c r="Q39" s="70">
        <v>13</v>
      </c>
      <c r="R39" s="67">
        <v>3.1</v>
      </c>
      <c r="S39" s="67">
        <v>64.4</v>
      </c>
      <c r="T39" s="67">
        <v>0</v>
      </c>
      <c r="U39" s="67"/>
      <c r="V39" s="71">
        <v>8</v>
      </c>
      <c r="W39" s="64">
        <v>1011.6</v>
      </c>
      <c r="X39" s="121">
        <f t="shared" si="2"/>
        <v>1021.9033214395939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15.067820814875786</v>
      </c>
      <c r="AI39">
        <f t="shared" si="5"/>
        <v>13.120234466007751</v>
      </c>
      <c r="AJ39">
        <f t="shared" si="6"/>
        <v>11.442334466007752</v>
      </c>
      <c r="AK39">
        <f t="shared" si="12"/>
        <v>8.957935128363925</v>
      </c>
      <c r="AU39">
        <f t="shared" si="13"/>
        <v>10.021543591739778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9.988567721409133</v>
      </c>
    </row>
    <row r="41" spans="1:47" ht="13.5" thickBot="1">
      <c r="A41" s="113" t="s">
        <v>19</v>
      </c>
      <c r="B41" s="114">
        <f>SUM(B9:B39)</f>
        <v>385.6</v>
      </c>
      <c r="C41" s="115">
        <f aca="true" t="shared" si="14" ref="C41:V41">SUM(C9:C39)</f>
        <v>316.5</v>
      </c>
      <c r="D41" s="115">
        <f t="shared" si="14"/>
        <v>518.5</v>
      </c>
      <c r="E41" s="115">
        <f t="shared" si="14"/>
        <v>169.90000000000003</v>
      </c>
      <c r="F41" s="116">
        <f t="shared" si="14"/>
        <v>344.2000000000001</v>
      </c>
      <c r="G41" s="117">
        <f t="shared" si="14"/>
        <v>2304.5230089221473</v>
      </c>
      <c r="H41" s="117">
        <f>SUM(H9:H39)</f>
        <v>245.90503266902223</v>
      </c>
      <c r="I41" s="118">
        <f t="shared" si="14"/>
        <v>69.7</v>
      </c>
      <c r="J41" s="116">
        <f t="shared" si="14"/>
        <v>0</v>
      </c>
      <c r="K41" s="118">
        <f t="shared" si="14"/>
        <v>0</v>
      </c>
      <c r="L41" s="115">
        <f t="shared" si="14"/>
        <v>336.7</v>
      </c>
      <c r="M41" s="115">
        <f t="shared" si="14"/>
        <v>343.99999999999994</v>
      </c>
      <c r="N41" s="115">
        <f t="shared" si="14"/>
        <v>455.19999999999993</v>
      </c>
      <c r="O41" s="116">
        <f t="shared" si="14"/>
        <v>340.5999999999999</v>
      </c>
      <c r="P41" s="114"/>
      <c r="Q41" s="119">
        <f t="shared" si="14"/>
        <v>589</v>
      </c>
      <c r="R41" s="117">
        <f t="shared" si="14"/>
        <v>192.79999999999998</v>
      </c>
      <c r="S41" s="117">
        <v>2716.4</v>
      </c>
      <c r="T41" s="117">
        <f>SUM(T9:T39)</f>
        <v>14.399999999999999</v>
      </c>
      <c r="U41" s="139"/>
      <c r="V41" s="119">
        <f t="shared" si="14"/>
        <v>133</v>
      </c>
      <c r="W41" s="117">
        <f>SUM(W9:W39)</f>
        <v>31257.399999999994</v>
      </c>
      <c r="X41" s="123">
        <f>SUM(X9:X39)</f>
        <v>31576.548255746413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23</v>
      </c>
      <c r="AC41">
        <f>MAX(AC9:AC39)</f>
        <v>13</v>
      </c>
      <c r="AD41">
        <f>MAX(AD9:AD39)</f>
        <v>4</v>
      </c>
      <c r="AE41">
        <f>MAX(AE9:AE39)</f>
        <v>29</v>
      </c>
      <c r="AF41">
        <f>MAX(AF9:AF39)</f>
        <v>22</v>
      </c>
      <c r="AU41">
        <f t="shared" si="13"/>
        <v>10.178371925226937</v>
      </c>
    </row>
    <row r="42" spans="1:47" ht="12.75">
      <c r="A42" s="72" t="s">
        <v>20</v>
      </c>
      <c r="B42" s="73">
        <f>AVERAGE(B9:B39)</f>
        <v>12.438709677419356</v>
      </c>
      <c r="C42" s="74">
        <f aca="true" t="shared" si="15" ref="C42:V42">AVERAGE(C9:C39)</f>
        <v>10.209677419354838</v>
      </c>
      <c r="D42" s="74">
        <f t="shared" si="15"/>
        <v>16.725806451612904</v>
      </c>
      <c r="E42" s="74">
        <f t="shared" si="15"/>
        <v>5.480645161290323</v>
      </c>
      <c r="F42" s="75">
        <f t="shared" si="15"/>
        <v>11.103225806451617</v>
      </c>
      <c r="G42" s="76">
        <f t="shared" si="15"/>
        <v>74.33945190071442</v>
      </c>
      <c r="H42" s="76">
        <f>AVERAGE(H9:H39)</f>
        <v>7.932420408678136</v>
      </c>
      <c r="I42" s="77">
        <f t="shared" si="15"/>
        <v>2.2483870967741937</v>
      </c>
      <c r="J42" s="75" t="e">
        <f t="shared" si="15"/>
        <v>#DIV/0!</v>
      </c>
      <c r="K42" s="77" t="e">
        <f t="shared" si="15"/>
        <v>#DIV/0!</v>
      </c>
      <c r="L42" s="74">
        <f t="shared" si="15"/>
        <v>10.861290322580645</v>
      </c>
      <c r="M42" s="74">
        <f t="shared" si="15"/>
        <v>11.096774193548386</v>
      </c>
      <c r="N42" s="74">
        <f t="shared" si="15"/>
        <v>14.683870967741933</v>
      </c>
      <c r="O42" s="75">
        <f t="shared" si="15"/>
        <v>10.987096774193546</v>
      </c>
      <c r="P42" s="73"/>
      <c r="Q42" s="75">
        <f t="shared" si="15"/>
        <v>19</v>
      </c>
      <c r="R42" s="76">
        <f t="shared" si="15"/>
        <v>6.219354838709677</v>
      </c>
      <c r="S42" s="76">
        <f>AVERAGE(S9:S41)</f>
        <v>169.77500000000003</v>
      </c>
      <c r="T42" s="76">
        <f>AVERAGE(T9:T39)</f>
        <v>0.49655172413793097</v>
      </c>
      <c r="U42" s="76"/>
      <c r="V42" s="76">
        <f t="shared" si="15"/>
        <v>4.290322580645161</v>
      </c>
      <c r="W42" s="76">
        <f>AVERAGE(W9:W39)</f>
        <v>1008.3032258064515</v>
      </c>
      <c r="X42" s="124">
        <f>AVERAGE(X9:X39)</f>
        <v>1018.5983308305294</v>
      </c>
      <c r="Y42" s="127"/>
      <c r="Z42" s="134"/>
      <c r="AA42" s="130"/>
      <c r="AU42">
        <f t="shared" si="13"/>
        <v>10.240512496162975</v>
      </c>
    </row>
    <row r="43" spans="1:47" ht="12.75">
      <c r="A43" s="72" t="s">
        <v>21</v>
      </c>
      <c r="B43" s="73">
        <f>MAX(B9:B39)</f>
        <v>22.2</v>
      </c>
      <c r="C43" s="74">
        <f aca="true" t="shared" si="16" ref="C43:V43">MAX(C9:C39)</f>
        <v>18</v>
      </c>
      <c r="D43" s="74">
        <f t="shared" si="16"/>
        <v>28</v>
      </c>
      <c r="E43" s="74">
        <f t="shared" si="16"/>
        <v>14.2</v>
      </c>
      <c r="F43" s="75">
        <f t="shared" si="16"/>
        <v>19.1</v>
      </c>
      <c r="G43" s="76">
        <f t="shared" si="16"/>
        <v>94.82465806153361</v>
      </c>
      <c r="H43" s="76">
        <f>MAX(H9:H39)</f>
        <v>16.416379995861764</v>
      </c>
      <c r="I43" s="77">
        <f t="shared" si="16"/>
        <v>13.1</v>
      </c>
      <c r="J43" s="75">
        <f t="shared" si="16"/>
        <v>0</v>
      </c>
      <c r="K43" s="77">
        <f t="shared" si="16"/>
        <v>0</v>
      </c>
      <c r="L43" s="74">
        <f t="shared" si="16"/>
        <v>16.5</v>
      </c>
      <c r="M43" s="74">
        <f t="shared" si="16"/>
        <v>15</v>
      </c>
      <c r="N43" s="74">
        <f t="shared" si="16"/>
        <v>112.9</v>
      </c>
      <c r="O43" s="75">
        <f t="shared" si="16"/>
        <v>12.7</v>
      </c>
      <c r="P43" s="73"/>
      <c r="Q43" s="70">
        <f t="shared" si="16"/>
        <v>35</v>
      </c>
      <c r="R43" s="76">
        <f t="shared" si="16"/>
        <v>11.3</v>
      </c>
      <c r="S43" s="76">
        <f>MAX(S9:S42)</f>
        <v>2716.4</v>
      </c>
      <c r="T43" s="76">
        <f>MAX(T9:T39)</f>
        <v>6.3</v>
      </c>
      <c r="U43" s="140"/>
      <c r="V43" s="70">
        <f t="shared" si="16"/>
        <v>8</v>
      </c>
      <c r="W43" s="76">
        <f>MAX(W9:W39)</f>
        <v>1022.5</v>
      </c>
      <c r="X43" s="124">
        <f>MAX(X9:X39)</f>
        <v>1032.660818798918</v>
      </c>
      <c r="Y43" s="127"/>
      <c r="Z43" s="134"/>
      <c r="AA43" s="127"/>
      <c r="AU43">
        <f t="shared" si="13"/>
        <v>10.258763628987625</v>
      </c>
    </row>
    <row r="44" spans="1:47" ht="13.5" thickBot="1">
      <c r="A44" s="81" t="s">
        <v>22</v>
      </c>
      <c r="B44" s="82">
        <f>MIN(B9:B39)</f>
        <v>7.4</v>
      </c>
      <c r="C44" s="83">
        <f aca="true" t="shared" si="17" ref="C44:V44">MIN(C9:C39)</f>
        <v>5.9</v>
      </c>
      <c r="D44" s="83">
        <f t="shared" si="17"/>
        <v>10.1</v>
      </c>
      <c r="E44" s="83">
        <f t="shared" si="17"/>
        <v>-2.1</v>
      </c>
      <c r="F44" s="84">
        <f t="shared" si="17"/>
        <v>4.75</v>
      </c>
      <c r="G44" s="85">
        <f t="shared" si="17"/>
        <v>62.217167061508945</v>
      </c>
      <c r="H44" s="85">
        <f>MIN(H9:H39)</f>
        <v>2.7555420909554766</v>
      </c>
      <c r="I44" s="86">
        <f t="shared" si="17"/>
        <v>-5.9</v>
      </c>
      <c r="J44" s="84">
        <f t="shared" si="17"/>
        <v>0</v>
      </c>
      <c r="K44" s="86">
        <f t="shared" si="17"/>
        <v>0</v>
      </c>
      <c r="L44" s="83">
        <f t="shared" si="17"/>
        <v>6.3</v>
      </c>
      <c r="M44" s="83">
        <f t="shared" si="17"/>
        <v>7.8</v>
      </c>
      <c r="N44" s="83">
        <f t="shared" si="17"/>
        <v>9.9</v>
      </c>
      <c r="O44" s="84">
        <f t="shared" si="17"/>
        <v>10.1</v>
      </c>
      <c r="P44" s="82"/>
      <c r="Q44" s="120">
        <f t="shared" si="17"/>
        <v>10</v>
      </c>
      <c r="R44" s="85">
        <f t="shared" si="17"/>
        <v>0.5</v>
      </c>
      <c r="S44" s="85">
        <f>MIN(S9:S43)</f>
        <v>45.6</v>
      </c>
      <c r="T44" s="85">
        <f>MIN(T9:T39)</f>
        <v>0</v>
      </c>
      <c r="U44" s="141"/>
      <c r="V44" s="120">
        <f t="shared" si="17"/>
        <v>0</v>
      </c>
      <c r="W44" s="85">
        <f>MIN(W9:W39)</f>
        <v>998.8</v>
      </c>
      <c r="X44" s="125">
        <f>MIN(X9:X39)</f>
        <v>1009.0704003458219</v>
      </c>
      <c r="Y44" s="128"/>
      <c r="Z44" s="136"/>
      <c r="AA44" s="128"/>
      <c r="AU44">
        <f t="shared" si="13"/>
        <v>10.233710616201334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10.27040034582194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10.196340337964697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10.303321439593937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11</v>
      </c>
      <c r="C61">
        <f>DCOUNTA(T8:T38,1,C59:C60)</f>
        <v>6</v>
      </c>
      <c r="D61">
        <f>DCOUNTA(T8:T38,1,D59:D60)</f>
        <v>3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9</v>
      </c>
      <c r="C64">
        <f>(C61-F61)</f>
        <v>4</v>
      </c>
      <c r="D64">
        <f>(D61-F61)</f>
        <v>1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4" sqref="K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105</v>
      </c>
      <c r="I4" s="60" t="s">
        <v>56</v>
      </c>
      <c r="J4" s="60">
        <v>2010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16.725806451612904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5.480645161290323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11.103225806451617</v>
      </c>
      <c r="D9" s="22">
        <v>-0.3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</v>
      </c>
      <c r="C10" s="5" t="s">
        <v>32</v>
      </c>
      <c r="D10" s="5">
        <f>Data1!$AB$41</f>
        <v>23</v>
      </c>
      <c r="E10" s="3"/>
      <c r="F10" s="40">
        <v>2</v>
      </c>
      <c r="G10" s="93" t="s">
        <v>110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-2.1</v>
      </c>
      <c r="C11" s="5" t="s">
        <v>32</v>
      </c>
      <c r="D11" s="24">
        <f>Data1!$AC$41</f>
        <v>13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-5.9</v>
      </c>
      <c r="C12" s="5" t="s">
        <v>32</v>
      </c>
      <c r="D12" s="24">
        <f>Data1!$AD$41</f>
        <v>4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10.987096774193546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116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14.399999999999999</v>
      </c>
      <c r="D17" s="5">
        <v>29</v>
      </c>
      <c r="E17" s="3"/>
      <c r="F17" s="40">
        <v>9</v>
      </c>
      <c r="G17" s="93" t="s">
        <v>120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9</v>
      </c>
      <c r="D18" s="5"/>
      <c r="E18" s="3"/>
      <c r="F18" s="40">
        <v>10</v>
      </c>
      <c r="G18" s="93" t="s">
        <v>121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4</v>
      </c>
      <c r="D19" s="5"/>
      <c r="E19" s="3"/>
      <c r="F19" s="40">
        <v>11</v>
      </c>
      <c r="G19" s="93" t="s">
        <v>125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6.3</v>
      </c>
      <c r="D21" s="5"/>
      <c r="E21" s="3"/>
      <c r="F21" s="40">
        <v>13</v>
      </c>
      <c r="G21" s="93" t="s">
        <v>127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29</v>
      </c>
      <c r="D22" s="5"/>
      <c r="E22" s="3"/>
      <c r="F22" s="40">
        <v>14</v>
      </c>
      <c r="G22" s="93" t="s">
        <v>130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11.3</v>
      </c>
      <c r="D25" s="5" t="s">
        <v>46</v>
      </c>
      <c r="E25" s="5">
        <f>Data1!$AF$41</f>
        <v>22</v>
      </c>
      <c r="F25" s="40">
        <v>17</v>
      </c>
      <c r="G25" s="93" t="s">
        <v>136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192.79999999999998</v>
      </c>
      <c r="D26" s="5" t="s">
        <v>46</v>
      </c>
      <c r="E26" s="3"/>
      <c r="F26" s="40">
        <v>18</v>
      </c>
      <c r="G26" s="93" t="s">
        <v>138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140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35</v>
      </c>
      <c r="D30" s="5"/>
      <c r="E30" s="5"/>
      <c r="F30" s="40">
        <v>22</v>
      </c>
      <c r="G30" s="93" t="s">
        <v>146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147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150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152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3</v>
      </c>
      <c r="D39" s="5"/>
      <c r="E39" s="3"/>
      <c r="F39" s="40">
        <v>31</v>
      </c>
      <c r="G39" s="95" t="s">
        <v>160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9</v>
      </c>
      <c r="D40" s="5"/>
      <c r="E40" s="3"/>
      <c r="F40" s="5"/>
      <c r="G40" s="35" t="s">
        <v>149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148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161</v>
      </c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2010-06-01T11:09:07Z</dcterms:modified>
  <cp:category/>
  <cp:version/>
  <cp:contentType/>
  <cp:contentStatus/>
</cp:coreProperties>
</file>