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40" yWindow="15" windowWidth="6765" windowHeight="7770" tabRatio="857" activeTab="8"/>
  </bookViews>
  <sheets>
    <sheet name="Max and min." sheetId="1" r:id="rId1"/>
    <sheet name="Rain" sheetId="2" r:id="rId2"/>
    <sheet name="Sun" sheetId="3" r:id="rId3"/>
    <sheet name="Grass and slab mins" sheetId="4" r:id="rId4"/>
    <sheet name="10 and 20cm soil." sheetId="5" r:id="rId5"/>
    <sheet name="30cm,100cm earth" sheetId="6" r:id="rId6"/>
    <sheet name="Barom" sheetId="7" r:id="rId7"/>
    <sheet name="Dewpoint" sheetId="8" r:id="rId8"/>
    <sheet name="Data1" sheetId="9" r:id="rId9"/>
    <sheet name="Summary" sheetId="10" r:id="rId10"/>
  </sheets>
  <definedNames>
    <definedName name="_xlnm.Print_Area" localSheetId="8">'Data1'!$A$1:$AA$46</definedName>
    <definedName name="_xlnm.Print_Area" localSheetId="9">'Summary'!$A$1:$N$47</definedName>
  </definedNames>
  <calcPr fullCalcOnLoad="1"/>
</workbook>
</file>

<file path=xl/sharedStrings.xml><?xml version="1.0" encoding="utf-8"?>
<sst xmlns="http://schemas.openxmlformats.org/spreadsheetml/2006/main" count="191" uniqueCount="158">
  <si>
    <t>Day of</t>
  </si>
  <si>
    <t>Stevenson Screen.in deg C</t>
  </si>
  <si>
    <t>Minima.in deg C</t>
  </si>
  <si>
    <t>Rain</t>
  </si>
  <si>
    <t>Earth Temperatures in deg C</t>
  </si>
  <si>
    <t>Wind</t>
  </si>
  <si>
    <t>Sun</t>
  </si>
  <si>
    <t>Month</t>
  </si>
  <si>
    <t>0900 (GMT)</t>
  </si>
  <si>
    <t>cm depth.</t>
  </si>
  <si>
    <t>direct</t>
  </si>
  <si>
    <t>hr</t>
  </si>
  <si>
    <t>Max</t>
  </si>
  <si>
    <t>Min</t>
  </si>
  <si>
    <t>Dry</t>
  </si>
  <si>
    <t>Wet</t>
  </si>
  <si>
    <t>Grass</t>
  </si>
  <si>
    <t>Conc</t>
  </si>
  <si>
    <t>mm</t>
  </si>
  <si>
    <t>Total</t>
  </si>
  <si>
    <t>Mean</t>
  </si>
  <si>
    <t>Highest</t>
  </si>
  <si>
    <t>Lowest</t>
  </si>
  <si>
    <t>Airfrost</t>
  </si>
  <si>
    <t>Thunder</t>
  </si>
  <si>
    <t>Groundfrost</t>
  </si>
  <si>
    <t>Hail</t>
  </si>
  <si>
    <t>SUMMARY OF CLIMATOLOGICAL DATA FOR THE MONTH OF:</t>
  </si>
  <si>
    <t>TEMPERATURES (deg C).</t>
  </si>
  <si>
    <t>Mean maximum</t>
  </si>
  <si>
    <t>Mean Minimum</t>
  </si>
  <si>
    <t>High max</t>
  </si>
  <si>
    <t>on</t>
  </si>
  <si>
    <t>Low min</t>
  </si>
  <si>
    <t>Low grass</t>
  </si>
  <si>
    <t>Mean 100cm</t>
  </si>
  <si>
    <t>%</t>
  </si>
  <si>
    <t>RAINFALL</t>
  </si>
  <si>
    <t>Total mm</t>
  </si>
  <si>
    <t>Days &gt;=0.2mm</t>
  </si>
  <si>
    <t>Days &gt;=1mm</t>
  </si>
  <si>
    <t>Max daily</t>
  </si>
  <si>
    <t>24h (mm)</t>
  </si>
  <si>
    <t>Date of this</t>
  </si>
  <si>
    <t>SUNSHINE.</t>
  </si>
  <si>
    <t>Sunniest day</t>
  </si>
  <si>
    <t>hrs</t>
  </si>
  <si>
    <t>Month total</t>
  </si>
  <si>
    <t>WIND</t>
  </si>
  <si>
    <t xml:space="preserve">Mean monthly </t>
  </si>
  <si>
    <t>Days of gale</t>
  </si>
  <si>
    <t>NUMBER OF DAYS WITH.</t>
  </si>
  <si>
    <t>Sleet/snow</t>
  </si>
  <si>
    <t>Snow lying 09h</t>
  </si>
  <si>
    <t>Max depth (cm)</t>
  </si>
  <si>
    <t>Fog</t>
  </si>
  <si>
    <t>Year:</t>
  </si>
  <si>
    <t>BRIEF DETAILS OF WEATHER OVER THE 24 HOURS.;</t>
  </si>
  <si>
    <t>Daily</t>
  </si>
  <si>
    <t>10cm</t>
  </si>
  <si>
    <t>100cm</t>
  </si>
  <si>
    <t>Barometer</t>
  </si>
  <si>
    <t>Station</t>
  </si>
  <si>
    <t>MSL</t>
  </si>
  <si>
    <t>hPa</t>
  </si>
  <si>
    <t>DO NOT TOUCH THESE!</t>
  </si>
  <si>
    <t>Days &gt;=5mm</t>
  </si>
  <si>
    <t>max</t>
  </si>
  <si>
    <t>min</t>
  </si>
  <si>
    <t>grass</t>
  </si>
  <si>
    <t>rain</t>
  </si>
  <si>
    <t>sun</t>
  </si>
  <si>
    <t>Mean Daily</t>
  </si>
  <si>
    <t>hum</t>
  </si>
  <si>
    <t>Rel</t>
  </si>
  <si>
    <t>edry</t>
  </si>
  <si>
    <t>ewet</t>
  </si>
  <si>
    <t>DP</t>
  </si>
  <si>
    <t>VP</t>
  </si>
  <si>
    <t>Dew</t>
  </si>
  <si>
    <t>point</t>
  </si>
  <si>
    <t>°C</t>
  </si>
  <si>
    <t>"&gt;=0.2"</t>
  </si>
  <si>
    <t>"&gt;=1")</t>
  </si>
  <si>
    <t>"&gt;=5"</t>
  </si>
  <si>
    <t>DO NOT INTERFERE WITH THESE FIGURES IN ANY WAY AS THEY ARE USED IN SHEET CALCULATIONS.</t>
  </si>
  <si>
    <t>compass</t>
  </si>
  <si>
    <t>SUMMARY OF MORNING METEOROLOGICAL OBSERVATIONS.</t>
  </si>
  <si>
    <t>Afst</t>
  </si>
  <si>
    <t>Gfst</t>
  </si>
  <si>
    <t>Maxgust</t>
  </si>
  <si>
    <t>Station:      ROSLISTON.  SOUTH DERBYSHIRE.  Lat. 52°44'N Long. 1°38'W  Ht. 85m A.M.S.L. Grid. Ref:  (SO) 250/163</t>
  </si>
  <si>
    <t>Snow/Sleet</t>
  </si>
  <si>
    <t>m.p.h</t>
  </si>
  <si>
    <t>Max speed m.p.h.</t>
  </si>
  <si>
    <t>drtn</t>
  </si>
  <si>
    <t>5cm</t>
  </si>
  <si>
    <t>30cm</t>
  </si>
  <si>
    <t>50cm</t>
  </si>
  <si>
    <t>Cloud</t>
  </si>
  <si>
    <t>cover</t>
  </si>
  <si>
    <t>Oktas</t>
  </si>
  <si>
    <t>Brightness</t>
  </si>
  <si>
    <t>Max Lux</t>
  </si>
  <si>
    <t>May</t>
  </si>
  <si>
    <t>NE5</t>
  </si>
  <si>
    <t>ENE4</t>
  </si>
  <si>
    <t>Sunny all day, but staying very much on the windy side. Becoming warmby afternoon.</t>
  </si>
  <si>
    <t>Another clear and sunny day, but cooler. Staying windy and gusty too, so feeling cool.</t>
  </si>
  <si>
    <t>E4</t>
  </si>
  <si>
    <t>A touch of ground frost first thing, then a bright or sunny day. Lighter winds too.</t>
  </si>
  <si>
    <t xml:space="preserve">Very frosty first thing, but warming up quickly with a good deal of sunshine. </t>
  </si>
  <si>
    <t>SE3</t>
  </si>
  <si>
    <t>Warmer, with some sunshien but hazy at times. A few very light spots of rain.</t>
  </si>
  <si>
    <t xml:space="preserve">Very warm and more humid, with some sunny spells developing by afternoon. </t>
  </si>
  <si>
    <t>SE2</t>
  </si>
  <si>
    <t>Warm and muggy, with spells of showery rain, heavier by the evening and overnight.</t>
  </si>
  <si>
    <t>S4</t>
  </si>
  <si>
    <t>Bright and breezy with an odd light shower. Feeling fresher, but still warm.</t>
  </si>
  <si>
    <t>A similar day: sunny spells and scattered showers with some rumbles of thunder.</t>
  </si>
  <si>
    <t>More breezy and bright conditions with one or two showers, especially later.</t>
  </si>
  <si>
    <t>WSW3</t>
  </si>
  <si>
    <t>W4</t>
  </si>
  <si>
    <t>Bright and breezy with one or two scattered showers. Temperatures closer to normal.</t>
  </si>
  <si>
    <t>Another breezy, often windy day. Some sunshine and a few light showers once again.</t>
  </si>
  <si>
    <t>SW4</t>
  </si>
  <si>
    <t>tr</t>
  </si>
  <si>
    <t>Bright or sunny intervals after a chilly start. A few showers developing later on in the day.</t>
  </si>
  <si>
    <t>W5</t>
  </si>
  <si>
    <t>Windy with sunny intervals. A few light but blustery showers later in the day.</t>
  </si>
  <si>
    <t>Mostly cloudy and cooler, with a  few spots of rain by evening. Little brightness.</t>
  </si>
  <si>
    <t>Some bright or sunny intervals, but also some cloud at first. Turning windy later.</t>
  </si>
  <si>
    <t>Cloudy and dull with a few showery outbreaks. Brighter later on, but feeling cooler.</t>
  </si>
  <si>
    <t xml:space="preserve">Cloudy on the whole, but rather mild - even muggy. Breezy at times as well. </t>
  </si>
  <si>
    <t>WNW3</t>
  </si>
  <si>
    <t>A cold, clear start with a ground frost. Bright or sunny through the day, and warmer later.</t>
  </si>
  <si>
    <t>A bright day on the whole, but rather breezy too. Temperatures generally on the warm side.</t>
  </si>
  <si>
    <t>WSW5</t>
  </si>
  <si>
    <t>SW5</t>
  </si>
  <si>
    <t>Windy with blustery showers, though most were brief. Very gusty winds throughout</t>
  </si>
  <si>
    <t>Windy again, and a spell of rain through the day. Brighter and drier by the evening.</t>
  </si>
  <si>
    <t>Bright and breezy, but warm in the sunshine and out of the wind. Rain overnight.</t>
  </si>
  <si>
    <t>Cloudy with a brisk breeze for much of the morning. Turning brighter later.</t>
  </si>
  <si>
    <t>A cold start with a touch of ground frost. Warmer later with hazy sunshine. Breezy eve.</t>
  </si>
  <si>
    <t>windy with blustery showers, some heavy. There was some sunshine too in between!</t>
  </si>
  <si>
    <t>Windy and bluster with one or two mostly light showers. Becomign quite humid by evening.</t>
  </si>
  <si>
    <t>Breezy with some sunshine, but generally dry during daylight hours. Feeling cool.</t>
  </si>
  <si>
    <t>W3</t>
  </si>
  <si>
    <t>A mixture of cloud and some sunshine. Windy again. Cloudy overnight with rain later.</t>
  </si>
  <si>
    <t>WNW4</t>
  </si>
  <si>
    <t>Cloudy and cool with spells of steady rain through the day. Brighter by the evening.</t>
  </si>
  <si>
    <t>Brighter with some good sunny spells. Still quite breezy, but feelign warmer than yesterday.</t>
  </si>
  <si>
    <t>NOTES</t>
  </si>
  <si>
    <t>With a mean of 12.5C, the month was just 0.1C warmer than April - but this was still above average, and the warmest may since 2008 (13.6C).</t>
  </si>
  <si>
    <t>Absolute max of 23.7C, however, was the lowest such figure on record for May here. The absolute min of -1.9C was also the 2nd lowest air</t>
  </si>
  <si>
    <t>temperature on record for this station. Daytime temperatures were generally not extremely warm or cold, however. Rainfall at 47.7mm was a</t>
  </si>
  <si>
    <t xml:space="preserve">lot higher than recent months, and 96% of the May average. </t>
  </si>
  <si>
    <t>Diff from av/Date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</si>
</sst>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0.0_ ;[Red]\-0.0\ "/>
    <numFmt numFmtId="166" formatCode="0_ ;[Red]\-0\ "/>
  </numFmts>
  <fonts count="12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name val="Arial"/>
      <family val="2"/>
    </font>
    <font>
      <sz val="8"/>
      <name val="Arial"/>
      <family val="2"/>
    </font>
    <font>
      <b/>
      <u val="single"/>
      <sz val="10"/>
      <color indexed="10"/>
      <name val="Arial"/>
      <family val="2"/>
    </font>
    <font>
      <sz val="12"/>
      <name val="Arial"/>
      <family val="0"/>
    </font>
    <font>
      <b/>
      <sz val="14.75"/>
      <name val="Arial"/>
      <family val="0"/>
    </font>
    <font>
      <b/>
      <sz val="12"/>
      <name val="Arial"/>
      <family val="0"/>
    </font>
    <font>
      <b/>
      <sz val="10"/>
      <color indexed="10"/>
      <name val="Arial"/>
      <family val="2"/>
    </font>
    <font>
      <b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Continuous"/>
    </xf>
    <xf numFmtId="0" fontId="0" fillId="0" borderId="9" xfId="0" applyBorder="1" applyAlignment="1">
      <alignment horizontal="center"/>
    </xf>
    <xf numFmtId="0" fontId="0" fillId="0" borderId="9" xfId="0" applyBorder="1" applyAlignment="1">
      <alignment horizontal="centerContinuous"/>
    </xf>
    <xf numFmtId="0" fontId="0" fillId="0" borderId="9" xfId="0" applyBorder="1" applyAlignment="1">
      <alignment/>
    </xf>
    <xf numFmtId="0" fontId="0" fillId="0" borderId="2" xfId="0" applyBorder="1" applyAlignment="1">
      <alignment/>
    </xf>
    <xf numFmtId="0" fontId="0" fillId="0" borderId="8" xfId="0" applyBorder="1" applyAlignment="1">
      <alignment/>
    </xf>
    <xf numFmtId="0" fontId="0" fillId="0" borderId="4" xfId="0" applyBorder="1" applyAlignment="1">
      <alignment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0" fontId="0" fillId="0" borderId="1" xfId="0" applyBorder="1" applyAlignment="1">
      <alignment/>
    </xf>
    <xf numFmtId="1" fontId="0" fillId="0" borderId="1" xfId="0" applyNumberFormat="1" applyBorder="1" applyAlignment="1">
      <alignment horizontal="center"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0" fontId="0" fillId="0" borderId="6" xfId="0" applyBorder="1" applyAlignment="1">
      <alignment/>
    </xf>
    <xf numFmtId="0" fontId="5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5" xfId="0" applyBorder="1" applyAlignment="1">
      <alignment horizontal="centerContinuous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6" fillId="0" borderId="0" xfId="0" applyFont="1" applyAlignment="1">
      <alignment horizontal="left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49" fontId="0" fillId="0" borderId="11" xfId="0" applyNumberFormat="1" applyBorder="1" applyAlignment="1">
      <alignment horizontal="center"/>
    </xf>
    <xf numFmtId="0" fontId="0" fillId="0" borderId="5" xfId="0" applyFill="1" applyBorder="1" applyAlignment="1">
      <alignment horizontal="centerContinuous"/>
    </xf>
    <xf numFmtId="0" fontId="0" fillId="0" borderId="6" xfId="0" applyFill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/>
    </xf>
    <xf numFmtId="0" fontId="6" fillId="0" borderId="0" xfId="0" applyFont="1" applyAlignment="1">
      <alignment/>
    </xf>
    <xf numFmtId="0" fontId="0" fillId="0" borderId="0" xfId="0" applyBorder="1" applyAlignment="1">
      <alignment horizontal="center"/>
    </xf>
    <xf numFmtId="165" fontId="0" fillId="0" borderId="0" xfId="0" applyNumberFormat="1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Continuous"/>
    </xf>
    <xf numFmtId="0" fontId="0" fillId="0" borderId="0" xfId="0" applyBorder="1" applyAlignment="1">
      <alignment horizontal="centerContinuous"/>
    </xf>
    <xf numFmtId="0" fontId="0" fillId="0" borderId="8" xfId="0" applyBorder="1" applyAlignment="1">
      <alignment horizontal="center"/>
    </xf>
    <xf numFmtId="0" fontId="0" fillId="0" borderId="19" xfId="0" applyBorder="1" applyAlignment="1">
      <alignment horizontal="centerContinuous"/>
    </xf>
    <xf numFmtId="0" fontId="0" fillId="0" borderId="20" xfId="0" applyBorder="1" applyAlignment="1">
      <alignment horizontal="centerContinuous"/>
    </xf>
    <xf numFmtId="0" fontId="0" fillId="0" borderId="21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10" fillId="0" borderId="2" xfId="0" applyFont="1" applyBorder="1" applyAlignment="1">
      <alignment/>
    </xf>
    <xf numFmtId="0" fontId="1" fillId="0" borderId="0" xfId="0" applyFont="1" applyBorder="1" applyAlignment="1">
      <alignment horizontal="centerContinuous"/>
    </xf>
    <xf numFmtId="0" fontId="11" fillId="0" borderId="0" xfId="0" applyFont="1" applyBorder="1" applyAlignment="1">
      <alignment horizontal="centerContinuous"/>
    </xf>
    <xf numFmtId="0" fontId="0" fillId="2" borderId="24" xfId="0" applyFill="1" applyBorder="1" applyAlignment="1">
      <alignment horizontal="center"/>
    </xf>
    <xf numFmtId="165" fontId="0" fillId="2" borderId="25" xfId="0" applyNumberFormat="1" applyFill="1" applyBorder="1" applyAlignment="1">
      <alignment horizontal="center"/>
    </xf>
    <xf numFmtId="165" fontId="0" fillId="2" borderId="13" xfId="0" applyNumberFormat="1" applyFill="1" applyBorder="1" applyAlignment="1">
      <alignment horizontal="center"/>
    </xf>
    <xf numFmtId="165" fontId="0" fillId="2" borderId="14" xfId="0" applyNumberFormat="1" applyFill="1" applyBorder="1" applyAlignment="1">
      <alignment horizontal="center"/>
    </xf>
    <xf numFmtId="165" fontId="0" fillId="2" borderId="24" xfId="0" applyNumberFormat="1" applyFill="1" applyBorder="1" applyAlignment="1">
      <alignment horizontal="center"/>
    </xf>
    <xf numFmtId="165" fontId="0" fillId="2" borderId="26" xfId="0" applyNumberFormat="1" applyFill="1" applyBorder="1" applyAlignment="1">
      <alignment horizontal="center"/>
    </xf>
    <xf numFmtId="49" fontId="0" fillId="2" borderId="25" xfId="0" applyNumberFormat="1" applyFill="1" applyBorder="1" applyAlignment="1">
      <alignment horizontal="center"/>
    </xf>
    <xf numFmtId="166" fontId="0" fillId="2" borderId="14" xfId="0" applyNumberFormat="1" applyFill="1" applyBorder="1" applyAlignment="1">
      <alignment horizontal="center"/>
    </xf>
    <xf numFmtId="166" fontId="0" fillId="2" borderId="24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65" fontId="0" fillId="2" borderId="6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5" fontId="0" fillId="2" borderId="9" xfId="0" applyNumberFormat="1" applyFill="1" applyBorder="1" applyAlignment="1">
      <alignment horizontal="center"/>
    </xf>
    <xf numFmtId="165" fontId="0" fillId="2" borderId="11" xfId="0" applyNumberFormat="1" applyFill="1" applyBorder="1" applyAlignment="1">
      <alignment horizontal="center"/>
    </xf>
    <xf numFmtId="165" fontId="0" fillId="2" borderId="20" xfId="0" applyNumberFormat="1" applyFill="1" applyBorder="1" applyAlignment="1">
      <alignment horizontal="center"/>
    </xf>
    <xf numFmtId="49" fontId="0" fillId="2" borderId="6" xfId="0" applyNumberFormat="1" applyFill="1" applyBorder="1" applyAlignment="1">
      <alignment horizontal="center"/>
    </xf>
    <xf numFmtId="166" fontId="0" fillId="2" borderId="9" xfId="0" applyNumberFormat="1" applyFill="1" applyBorder="1" applyAlignment="1">
      <alignment horizontal="center"/>
    </xf>
    <xf numFmtId="166" fontId="0" fillId="2" borderId="11" xfId="0" applyNumberFormat="1" applyFill="1" applyBorder="1" applyAlignment="1">
      <alignment horizontal="center"/>
    </xf>
    <xf numFmtId="0" fontId="0" fillId="2" borderId="12" xfId="0" applyFill="1" applyBorder="1" applyAlignment="1">
      <alignment horizontal="center"/>
    </xf>
    <xf numFmtId="165" fontId="0" fillId="2" borderId="7" xfId="0" applyNumberFormat="1" applyFill="1" applyBorder="1" applyAlignment="1">
      <alignment horizontal="center"/>
    </xf>
    <xf numFmtId="165" fontId="0" fillId="2" borderId="3" xfId="0" applyNumberFormat="1" applyFill="1" applyBorder="1" applyAlignment="1">
      <alignment horizontal="center"/>
    </xf>
    <xf numFmtId="165" fontId="0" fillId="2" borderId="4" xfId="0" applyNumberFormat="1" applyFill="1" applyBorder="1" applyAlignment="1">
      <alignment horizontal="center"/>
    </xf>
    <xf numFmtId="165" fontId="0" fillId="2" borderId="12" xfId="0" applyNumberFormat="1" applyFill="1" applyBorder="1" applyAlignment="1">
      <alignment horizontal="center"/>
    </xf>
    <xf numFmtId="165" fontId="0" fillId="2" borderId="21" xfId="0" applyNumberFormat="1" applyFill="1" applyBorder="1" applyAlignment="1">
      <alignment horizontal="center"/>
    </xf>
    <xf numFmtId="0" fontId="0" fillId="2" borderId="27" xfId="0" applyFill="1" applyBorder="1" applyAlignment="1">
      <alignment/>
    </xf>
    <xf numFmtId="0" fontId="0" fillId="2" borderId="27" xfId="0" applyFill="1" applyBorder="1" applyAlignment="1">
      <alignment/>
    </xf>
    <xf numFmtId="0" fontId="0" fillId="2" borderId="28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29" xfId="0" applyFill="1" applyBorder="1" applyAlignment="1">
      <alignment/>
    </xf>
    <xf numFmtId="0" fontId="0" fillId="2" borderId="30" xfId="0" applyFill="1" applyBorder="1" applyAlignment="1">
      <alignment/>
    </xf>
    <xf numFmtId="0" fontId="0" fillId="2" borderId="31" xfId="0" applyFill="1" applyBorder="1" applyAlignment="1">
      <alignment/>
    </xf>
    <xf numFmtId="0" fontId="0" fillId="2" borderId="32" xfId="0" applyFill="1" applyBorder="1" applyAlignment="1">
      <alignment/>
    </xf>
    <xf numFmtId="0" fontId="0" fillId="2" borderId="33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4" xfId="0" applyFill="1" applyBorder="1" applyAlignment="1">
      <alignment/>
    </xf>
    <xf numFmtId="0" fontId="0" fillId="2" borderId="35" xfId="0" applyFill="1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7" xfId="0" applyFill="1" applyBorder="1" applyAlignment="1">
      <alignment horizontal="centerContinuous"/>
    </xf>
    <xf numFmtId="0" fontId="0" fillId="0" borderId="15" xfId="0" applyFill="1" applyBorder="1" applyAlignment="1">
      <alignment horizontal="center"/>
    </xf>
    <xf numFmtId="0" fontId="0" fillId="0" borderId="38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165" fontId="0" fillId="2" borderId="40" xfId="0" applyNumberFormat="1" applyFill="1" applyBorder="1" applyAlignment="1">
      <alignment horizontal="center"/>
    </xf>
    <xf numFmtId="165" fontId="0" fillId="2" borderId="41" xfId="0" applyNumberFormat="1" applyFill="1" applyBorder="1" applyAlignment="1">
      <alignment horizontal="center"/>
    </xf>
    <xf numFmtId="165" fontId="0" fillId="2" borderId="42" xfId="0" applyNumberFormat="1" applyFill="1" applyBorder="1" applyAlignment="1">
      <alignment horizontal="center"/>
    </xf>
    <xf numFmtId="165" fontId="0" fillId="2" borderId="39" xfId="0" applyNumberFormat="1" applyFill="1" applyBorder="1" applyAlignment="1">
      <alignment horizontal="center"/>
    </xf>
    <xf numFmtId="165" fontId="0" fillId="2" borderId="43" xfId="0" applyNumberFormat="1" applyFill="1" applyBorder="1" applyAlignment="1">
      <alignment horizontal="center"/>
    </xf>
    <xf numFmtId="0" fontId="0" fillId="2" borderId="10" xfId="0" applyFill="1" applyBorder="1" applyAlignment="1">
      <alignment horizontal="center"/>
    </xf>
    <xf numFmtId="165" fontId="0" fillId="2" borderId="5" xfId="0" applyNumberFormat="1" applyFill="1" applyBorder="1" applyAlignment="1">
      <alignment horizontal="center"/>
    </xf>
    <xf numFmtId="165" fontId="0" fillId="2" borderId="2" xfId="0" applyNumberFormat="1" applyFill="1" applyBorder="1" applyAlignment="1">
      <alignment horizontal="center"/>
    </xf>
    <xf numFmtId="165" fontId="0" fillId="2" borderId="8" xfId="0" applyNumberFormat="1" applyFill="1" applyBorder="1" applyAlignment="1">
      <alignment horizontal="center"/>
    </xf>
    <xf numFmtId="165" fontId="0" fillId="2" borderId="10" xfId="0" applyNumberFormat="1" applyFill="1" applyBorder="1" applyAlignment="1">
      <alignment horizontal="center"/>
    </xf>
    <xf numFmtId="165" fontId="0" fillId="2" borderId="19" xfId="0" applyNumberFormat="1" applyFill="1" applyBorder="1" applyAlignment="1">
      <alignment horizontal="center"/>
    </xf>
    <xf numFmtId="166" fontId="0" fillId="2" borderId="8" xfId="0" applyNumberFormat="1" applyFill="1" applyBorder="1" applyAlignment="1">
      <alignment horizontal="center"/>
    </xf>
    <xf numFmtId="166" fontId="0" fillId="2" borderId="44" xfId="0" applyNumberFormat="1" applyFill="1" applyBorder="1" applyAlignment="1">
      <alignment horizontal="center"/>
    </xf>
    <xf numFmtId="165" fontId="0" fillId="2" borderId="45" xfId="0" applyNumberFormat="1" applyFill="1" applyBorder="1" applyAlignment="1">
      <alignment horizontal="center"/>
    </xf>
    <xf numFmtId="165" fontId="0" fillId="2" borderId="46" xfId="0" applyNumberFormat="1" applyFill="1" applyBorder="1" applyAlignment="1">
      <alignment horizontal="center"/>
    </xf>
    <xf numFmtId="165" fontId="0" fillId="2" borderId="47" xfId="0" applyNumberFormat="1" applyFill="1" applyBorder="1" applyAlignment="1">
      <alignment horizontal="center"/>
    </xf>
    <xf numFmtId="165" fontId="0" fillId="2" borderId="31" xfId="0" applyNumberFormat="1" applyFill="1" applyBorder="1" applyAlignment="1">
      <alignment horizontal="center"/>
    </xf>
    <xf numFmtId="165" fontId="0" fillId="2" borderId="33" xfId="0" applyNumberForma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39" xfId="0" applyBorder="1" applyAlignment="1">
      <alignment/>
    </xf>
    <xf numFmtId="0" fontId="0" fillId="0" borderId="24" xfId="0" applyBorder="1" applyAlignment="1">
      <alignment/>
    </xf>
    <xf numFmtId="0" fontId="0" fillId="0" borderId="22" xfId="0" applyBorder="1" applyAlignment="1">
      <alignment textRotation="90"/>
    </xf>
    <xf numFmtId="0" fontId="0" fillId="0" borderId="23" xfId="0" applyBorder="1" applyAlignment="1">
      <alignment textRotation="90"/>
    </xf>
    <xf numFmtId="0" fontId="0" fillId="0" borderId="48" xfId="0" applyBorder="1" applyAlignment="1">
      <alignment/>
    </xf>
    <xf numFmtId="0" fontId="0" fillId="0" borderId="31" xfId="0" applyBorder="1" applyAlignment="1">
      <alignment/>
    </xf>
    <xf numFmtId="0" fontId="0" fillId="0" borderId="49" xfId="0" applyBorder="1" applyAlignment="1">
      <alignment/>
    </xf>
    <xf numFmtId="0" fontId="0" fillId="0" borderId="33" xfId="0" applyBorder="1" applyAlignment="1">
      <alignment/>
    </xf>
    <xf numFmtId="0" fontId="0" fillId="0" borderId="50" xfId="0" applyBorder="1" applyAlignment="1">
      <alignment/>
    </xf>
    <xf numFmtId="165" fontId="0" fillId="2" borderId="51" xfId="0" applyNumberFormat="1" applyFill="1" applyBorder="1" applyAlignment="1">
      <alignment horizontal="center"/>
    </xf>
    <xf numFmtId="165" fontId="0" fillId="2" borderId="30" xfId="0" applyNumberFormat="1" applyFill="1" applyBorder="1" applyAlignment="1">
      <alignment horizontal="center"/>
    </xf>
    <xf numFmtId="165" fontId="0" fillId="2" borderId="52" xfId="0" applyNumberFormat="1" applyFill="1" applyBorder="1" applyAlignment="1">
      <alignment horizontal="center"/>
    </xf>
    <xf numFmtId="165" fontId="0" fillId="2" borderId="53" xfId="0" applyNumberFormat="1" applyFill="1" applyBorder="1" applyAlignment="1">
      <alignment horizontal="center"/>
    </xf>
    <xf numFmtId="0" fontId="0" fillId="0" borderId="35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23" xfId="0" applyFill="1" applyBorder="1" applyAlignment="1">
      <alignment horizontal="center" textRotation="90"/>
    </xf>
    <xf numFmtId="0" fontId="0" fillId="0" borderId="36" xfId="0" applyFill="1" applyBorder="1" applyAlignment="1">
      <alignment horizontal="center" textRotation="90"/>
    </xf>
    <xf numFmtId="0" fontId="0" fillId="0" borderId="30" xfId="0" applyFill="1" applyBorder="1" applyAlignment="1">
      <alignment horizontal="center" textRotation="90"/>
    </xf>
    <xf numFmtId="0" fontId="0" fillId="0" borderId="32" xfId="0" applyFill="1" applyBorder="1" applyAlignment="1">
      <alignment horizontal="center" textRotation="90"/>
    </xf>
    <xf numFmtId="0" fontId="0" fillId="0" borderId="35" xfId="0" applyFill="1" applyBorder="1" applyAlignment="1">
      <alignment horizontal="center" textRotation="90"/>
    </xf>
    <xf numFmtId="0" fontId="1" fillId="0" borderId="0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27" xfId="0" applyFont="1" applyBorder="1" applyAlignment="1">
      <alignment horizontal="center"/>
    </xf>
    <xf numFmtId="0" fontId="4" fillId="0" borderId="3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chartsheet" Target="chartsheets/sheet4.xml" /><Relationship Id="rId5" Type="http://schemas.openxmlformats.org/officeDocument/2006/relationships/chartsheet" Target="chartsheets/sheet5.xml" /><Relationship Id="rId6" Type="http://schemas.openxmlformats.org/officeDocument/2006/relationships/chartsheet" Target="chartsheets/sheet6.xml" /><Relationship Id="rId7" Type="http://schemas.openxmlformats.org/officeDocument/2006/relationships/chartsheet" Target="chartsheets/sheet7.xml" /><Relationship Id="rId8" Type="http://schemas.openxmlformats.org/officeDocument/2006/relationships/chartsheet" Target="chartsheets/sheet8.xml" /><Relationship Id="rId9" Type="http://schemas.openxmlformats.org/officeDocument/2006/relationships/worksheet" Target="worksheets/sheet1.xml" /><Relationship Id="rId10" Type="http://schemas.openxmlformats.org/officeDocument/2006/relationships/worksheet" Target="worksheets/sheet2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Maximum &amp; minimum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Data1!$D$8</c:f>
              <c:strCache>
                <c:ptCount val="1"/>
                <c:pt idx="0">
                  <c:v>Max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Data1!$D$9:$D$39</c:f>
              <c:numCache>
                <c:ptCount val="31"/>
                <c:pt idx="0">
                  <c:v>20.1</c:v>
                </c:pt>
                <c:pt idx="1">
                  <c:v>16.7</c:v>
                </c:pt>
                <c:pt idx="2">
                  <c:v>17.2</c:v>
                </c:pt>
                <c:pt idx="3">
                  <c:v>18.3</c:v>
                </c:pt>
                <c:pt idx="4">
                  <c:v>20</c:v>
                </c:pt>
                <c:pt idx="5">
                  <c:v>23.7</c:v>
                </c:pt>
                <c:pt idx="6">
                  <c:v>20.9</c:v>
                </c:pt>
                <c:pt idx="7">
                  <c:v>19.5</c:v>
                </c:pt>
                <c:pt idx="8">
                  <c:v>20</c:v>
                </c:pt>
                <c:pt idx="9">
                  <c:v>18.6</c:v>
                </c:pt>
                <c:pt idx="10">
                  <c:v>17.2</c:v>
                </c:pt>
                <c:pt idx="11">
                  <c:v>17</c:v>
                </c:pt>
                <c:pt idx="12">
                  <c:v>16.8</c:v>
                </c:pt>
                <c:pt idx="13">
                  <c:v>15.8</c:v>
                </c:pt>
                <c:pt idx="14">
                  <c:v>13.9</c:v>
                </c:pt>
                <c:pt idx="15">
                  <c:v>17.6</c:v>
                </c:pt>
                <c:pt idx="16">
                  <c:v>17.4</c:v>
                </c:pt>
                <c:pt idx="17">
                  <c:v>15.4</c:v>
                </c:pt>
                <c:pt idx="18">
                  <c:v>17.9</c:v>
                </c:pt>
                <c:pt idx="19">
                  <c:v>17.5</c:v>
                </c:pt>
                <c:pt idx="20">
                  <c:v>20.4</c:v>
                </c:pt>
                <c:pt idx="21">
                  <c:v>16.8</c:v>
                </c:pt>
                <c:pt idx="22">
                  <c:v>14.9</c:v>
                </c:pt>
                <c:pt idx="23">
                  <c:v>16.9</c:v>
                </c:pt>
                <c:pt idx="24">
                  <c:v>17.3</c:v>
                </c:pt>
                <c:pt idx="25">
                  <c:v>14.8</c:v>
                </c:pt>
                <c:pt idx="26">
                  <c:v>15.6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Data1!$E$8</c:f>
              <c:strCache>
                <c:ptCount val="1"/>
                <c:pt idx="0">
                  <c:v>Min</c:v>
                </c:pt>
              </c:strCache>
            </c:strRef>
          </c:tx>
          <c:spPr>
            <a:ln w="25400">
              <a:solidFill>
                <a:srgbClr val="3333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Data1!$E$9:$E$39</c:f>
              <c:numCache>
                <c:ptCount val="31"/>
                <c:pt idx="0">
                  <c:v>6.9</c:v>
                </c:pt>
                <c:pt idx="1">
                  <c:v>5.7</c:v>
                </c:pt>
                <c:pt idx="2">
                  <c:v>2.4</c:v>
                </c:pt>
                <c:pt idx="3">
                  <c:v>-1.9</c:v>
                </c:pt>
                <c:pt idx="4">
                  <c:v>6.8</c:v>
                </c:pt>
                <c:pt idx="5">
                  <c:v>9.7</c:v>
                </c:pt>
                <c:pt idx="6">
                  <c:v>13</c:v>
                </c:pt>
                <c:pt idx="7">
                  <c:v>14.3</c:v>
                </c:pt>
                <c:pt idx="8">
                  <c:v>8.1</c:v>
                </c:pt>
                <c:pt idx="9">
                  <c:v>8.1</c:v>
                </c:pt>
                <c:pt idx="10">
                  <c:v>7.9</c:v>
                </c:pt>
                <c:pt idx="11">
                  <c:v>7.3</c:v>
                </c:pt>
                <c:pt idx="12">
                  <c:v>4.9</c:v>
                </c:pt>
                <c:pt idx="13">
                  <c:v>2.8</c:v>
                </c:pt>
                <c:pt idx="14">
                  <c:v>6.9</c:v>
                </c:pt>
                <c:pt idx="15">
                  <c:v>10.2</c:v>
                </c:pt>
                <c:pt idx="16">
                  <c:v>12.1</c:v>
                </c:pt>
                <c:pt idx="17">
                  <c:v>11.2</c:v>
                </c:pt>
                <c:pt idx="18">
                  <c:v>2.6</c:v>
                </c:pt>
                <c:pt idx="19">
                  <c:v>7.7</c:v>
                </c:pt>
                <c:pt idx="20">
                  <c:v>4.8</c:v>
                </c:pt>
                <c:pt idx="21">
                  <c:v>8.3</c:v>
                </c:pt>
                <c:pt idx="22">
                  <c:v>8</c:v>
                </c:pt>
                <c:pt idx="23">
                  <c:v>6</c:v>
                </c:pt>
                <c:pt idx="24">
                  <c:v>3.4</c:v>
                </c:pt>
                <c:pt idx="25">
                  <c:v>10.5</c:v>
                </c:pt>
                <c:pt idx="26">
                  <c:v>8.8</c:v>
                </c:pt>
                <c:pt idx="27">
                  <c:v>9.5</c:v>
                </c:pt>
              </c:numCache>
            </c:numRef>
          </c:val>
          <c:smooth val="0"/>
        </c:ser>
        <c:marker val="1"/>
        <c:axId val="52862697"/>
        <c:axId val="6002226"/>
      </c:lineChart>
      <c:catAx>
        <c:axId val="5286269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02226"/>
        <c:crosses val="autoZero"/>
        <c:auto val="1"/>
        <c:lblOffset val="100"/>
        <c:noMultiLvlLbl val="0"/>
      </c:catAx>
      <c:valAx>
        <c:axId val="600222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528626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Data1!$T$6</c:f>
              <c:strCache>
                <c:ptCount val="1"/>
                <c:pt idx="0">
                  <c:v>Rain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Data1!$T$9:$T$39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1</c:v>
                </c:pt>
                <c:pt idx="6">
                  <c:v>17.1</c:v>
                </c:pt>
                <c:pt idx="7">
                  <c:v>0.2</c:v>
                </c:pt>
                <c:pt idx="8">
                  <c:v>0.6</c:v>
                </c:pt>
                <c:pt idx="9">
                  <c:v>0.3</c:v>
                </c:pt>
                <c:pt idx="10">
                  <c:v>0.6</c:v>
                </c:pt>
                <c:pt idx="11">
                  <c:v>0</c:v>
                </c:pt>
                <c:pt idx="12">
                  <c:v>0.7</c:v>
                </c:pt>
                <c:pt idx="13">
                  <c:v>0.3</c:v>
                </c:pt>
                <c:pt idx="14">
                  <c:v>0</c:v>
                </c:pt>
                <c:pt idx="15">
                  <c:v>0.2</c:v>
                </c:pt>
                <c:pt idx="16">
                  <c:v>0</c:v>
                </c:pt>
                <c:pt idx="17">
                  <c:v>1.4</c:v>
                </c:pt>
                <c:pt idx="18">
                  <c:v>0</c:v>
                </c:pt>
                <c:pt idx="19">
                  <c:v>0</c:v>
                </c:pt>
                <c:pt idx="20">
                  <c:v>2.4</c:v>
                </c:pt>
                <c:pt idx="21">
                  <c:v>0.1</c:v>
                </c:pt>
                <c:pt idx="22">
                  <c:v>3</c:v>
                </c:pt>
                <c:pt idx="23">
                  <c:v>0</c:v>
                </c:pt>
                <c:pt idx="24">
                  <c:v>0</c:v>
                </c:pt>
                <c:pt idx="25">
                  <c:v>3.6</c:v>
                </c:pt>
                <c:pt idx="26">
                  <c:v>0.3</c:v>
                </c:pt>
              </c:numCache>
            </c:numRef>
          </c:val>
        </c:ser>
        <c:axId val="54020035"/>
        <c:axId val="16418268"/>
      </c:barChart>
      <c:catAx>
        <c:axId val="540200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6418268"/>
        <c:crosses val="autoZero"/>
        <c:auto val="1"/>
        <c:lblOffset val="100"/>
        <c:noMultiLvlLbl val="0"/>
      </c:catAx>
      <c:valAx>
        <c:axId val="1641826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mm of rain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5402003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Data1!$R$6</c:f>
              <c:strCache>
                <c:ptCount val="1"/>
                <c:pt idx="0">
                  <c:v>Sun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Data1!$R$9:$R$39</c:f>
              <c:numCache>
                <c:ptCount val="31"/>
                <c:pt idx="0">
                  <c:v>10</c:v>
                </c:pt>
                <c:pt idx="1">
                  <c:v>10.3</c:v>
                </c:pt>
                <c:pt idx="2">
                  <c:v>10.3</c:v>
                </c:pt>
                <c:pt idx="3">
                  <c:v>10</c:v>
                </c:pt>
                <c:pt idx="4">
                  <c:v>4.9</c:v>
                </c:pt>
                <c:pt idx="5">
                  <c:v>6.6</c:v>
                </c:pt>
                <c:pt idx="6">
                  <c:v>2.2</c:v>
                </c:pt>
                <c:pt idx="7">
                  <c:v>6.8</c:v>
                </c:pt>
                <c:pt idx="8">
                  <c:v>7.8</c:v>
                </c:pt>
                <c:pt idx="9">
                  <c:v>3.9</c:v>
                </c:pt>
                <c:pt idx="10">
                  <c:v>3.1</c:v>
                </c:pt>
                <c:pt idx="11">
                  <c:v>8.5</c:v>
                </c:pt>
                <c:pt idx="12">
                  <c:v>4.6</c:v>
                </c:pt>
                <c:pt idx="13">
                  <c:v>8.1</c:v>
                </c:pt>
                <c:pt idx="14">
                  <c:v>0.7</c:v>
                </c:pt>
                <c:pt idx="15">
                  <c:v>7.2</c:v>
                </c:pt>
                <c:pt idx="16">
                  <c:v>1.8</c:v>
                </c:pt>
                <c:pt idx="17">
                  <c:v>2.2</c:v>
                </c:pt>
                <c:pt idx="18">
                  <c:v>8.5</c:v>
                </c:pt>
                <c:pt idx="19">
                  <c:v>6.1</c:v>
                </c:pt>
                <c:pt idx="20">
                  <c:v>6.8</c:v>
                </c:pt>
                <c:pt idx="21">
                  <c:v>8.7</c:v>
                </c:pt>
                <c:pt idx="22">
                  <c:v>1.8</c:v>
                </c:pt>
                <c:pt idx="23">
                  <c:v>8.9</c:v>
                </c:pt>
                <c:pt idx="24">
                  <c:v>6.7</c:v>
                </c:pt>
                <c:pt idx="25">
                  <c:v>2.9</c:v>
                </c:pt>
                <c:pt idx="26">
                  <c:v>6.8</c:v>
                </c:pt>
              </c:numCache>
            </c:numRef>
          </c:val>
        </c:ser>
        <c:axId val="13546685"/>
        <c:axId val="54811302"/>
      </c:barChart>
      <c:catAx>
        <c:axId val="1354668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4811302"/>
        <c:crosses val="autoZero"/>
        <c:auto val="1"/>
        <c:lblOffset val="100"/>
        <c:noMultiLvlLbl val="0"/>
      </c:catAx>
      <c:valAx>
        <c:axId val="5481130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hrs sun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" sourceLinked="0"/>
        <c:majorTickMark val="out"/>
        <c:minorTickMark val="none"/>
        <c:tickLblPos val="nextTo"/>
        <c:crossAx val="1354668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Grass and slab minima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Data1!$I$8</c:f>
              <c:strCache>
                <c:ptCount val="1"/>
                <c:pt idx="0">
                  <c:v>Grass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Data1!$I$9:$I$39</c:f>
              <c:numCache>
                <c:ptCount val="31"/>
                <c:pt idx="0">
                  <c:v>5.1</c:v>
                </c:pt>
                <c:pt idx="1">
                  <c:v>3.9</c:v>
                </c:pt>
                <c:pt idx="2">
                  <c:v>-1</c:v>
                </c:pt>
                <c:pt idx="3">
                  <c:v>-5.9</c:v>
                </c:pt>
                <c:pt idx="4">
                  <c:v>1.5</c:v>
                </c:pt>
                <c:pt idx="5">
                  <c:v>6</c:v>
                </c:pt>
                <c:pt idx="6">
                  <c:v>11.1</c:v>
                </c:pt>
                <c:pt idx="7">
                  <c:v>13.6</c:v>
                </c:pt>
                <c:pt idx="8">
                  <c:v>4.8</c:v>
                </c:pt>
                <c:pt idx="9">
                  <c:v>4.2</c:v>
                </c:pt>
                <c:pt idx="10">
                  <c:v>3.2</c:v>
                </c:pt>
                <c:pt idx="11">
                  <c:v>3.1</c:v>
                </c:pt>
                <c:pt idx="12">
                  <c:v>0.1</c:v>
                </c:pt>
                <c:pt idx="13">
                  <c:v>-1.5</c:v>
                </c:pt>
                <c:pt idx="14">
                  <c:v>4.5</c:v>
                </c:pt>
                <c:pt idx="15">
                  <c:v>9.3</c:v>
                </c:pt>
                <c:pt idx="16">
                  <c:v>11.1</c:v>
                </c:pt>
                <c:pt idx="17">
                  <c:v>9.2</c:v>
                </c:pt>
                <c:pt idx="18">
                  <c:v>-1.1</c:v>
                </c:pt>
                <c:pt idx="19">
                  <c:v>6.1</c:v>
                </c:pt>
                <c:pt idx="20">
                  <c:v>0.4</c:v>
                </c:pt>
                <c:pt idx="21">
                  <c:v>6.5</c:v>
                </c:pt>
                <c:pt idx="22">
                  <c:v>5.3</c:v>
                </c:pt>
                <c:pt idx="23">
                  <c:v>3.6</c:v>
                </c:pt>
                <c:pt idx="24">
                  <c:v>-0.7</c:v>
                </c:pt>
                <c:pt idx="25">
                  <c:v>9.2</c:v>
                </c:pt>
                <c:pt idx="26">
                  <c:v>8.4</c:v>
                </c:pt>
                <c:pt idx="27">
                  <c:v>8.3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Data1!$J$8</c:f>
              <c:strCache>
                <c:ptCount val="1"/>
                <c:pt idx="0">
                  <c:v>Conc</c:v>
                </c:pt>
              </c:strCache>
            </c:strRef>
          </c:tx>
          <c:spPr>
            <a:ln w="25400">
              <a:solidFill>
                <a:srgbClr val="66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Data1!$J$9:$J$39</c:f>
              <c:numCache>
                <c:ptCount val="31"/>
              </c:numCache>
            </c:numRef>
          </c:val>
          <c:smooth val="0"/>
        </c:ser>
        <c:marker val="1"/>
        <c:axId val="23539671"/>
        <c:axId val="10530448"/>
      </c:lineChart>
      <c:catAx>
        <c:axId val="2353967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530448"/>
        <c:crosses val="autoZero"/>
        <c:auto val="1"/>
        <c:lblOffset val="100"/>
        <c:noMultiLvlLbl val="0"/>
      </c:catAx>
      <c:valAx>
        <c:axId val="105304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353967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10cm and 20cm soil.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Data1!$K$8</c:f>
              <c:strCache>
                <c:ptCount val="1"/>
                <c:pt idx="0">
                  <c:v>5cm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3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Data1!$K$9:$K$39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Data1!$L$8</c:f>
              <c:strCache>
                <c:ptCount val="1"/>
                <c:pt idx="0">
                  <c:v>10cm</c:v>
                </c:pt>
              </c:strCache>
            </c:strRef>
          </c:tx>
          <c:spPr>
            <a:ln w="25400">
              <a:solidFill>
                <a:srgbClr val="8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3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Data1!$L$9:$L$39</c:f>
              <c:numCache>
                <c:ptCount val="31"/>
                <c:pt idx="0">
                  <c:v>12.5</c:v>
                </c:pt>
                <c:pt idx="1">
                  <c:v>13</c:v>
                </c:pt>
                <c:pt idx="2">
                  <c:v>11</c:v>
                </c:pt>
                <c:pt idx="3">
                  <c:v>10.5</c:v>
                </c:pt>
                <c:pt idx="4">
                  <c:v>12</c:v>
                </c:pt>
                <c:pt idx="5">
                  <c:v>13</c:v>
                </c:pt>
                <c:pt idx="6">
                  <c:v>14</c:v>
                </c:pt>
                <c:pt idx="7">
                  <c:v>14.3</c:v>
                </c:pt>
                <c:pt idx="8">
                  <c:v>14.5</c:v>
                </c:pt>
                <c:pt idx="9">
                  <c:v>14.2</c:v>
                </c:pt>
                <c:pt idx="10">
                  <c:v>13</c:v>
                </c:pt>
                <c:pt idx="11">
                  <c:v>13</c:v>
                </c:pt>
                <c:pt idx="12">
                  <c:v>12.5</c:v>
                </c:pt>
                <c:pt idx="13">
                  <c:v>11</c:v>
                </c:pt>
                <c:pt idx="14">
                  <c:v>11</c:v>
                </c:pt>
                <c:pt idx="15">
                  <c:v>12.5</c:v>
                </c:pt>
                <c:pt idx="16">
                  <c:v>13.5</c:v>
                </c:pt>
                <c:pt idx="17">
                  <c:v>13</c:v>
                </c:pt>
                <c:pt idx="18">
                  <c:v>12</c:v>
                </c:pt>
                <c:pt idx="19">
                  <c:v>13.5</c:v>
                </c:pt>
                <c:pt idx="20">
                  <c:v>14</c:v>
                </c:pt>
                <c:pt idx="21">
                  <c:v>13.1</c:v>
                </c:pt>
                <c:pt idx="22">
                  <c:v>13</c:v>
                </c:pt>
                <c:pt idx="23">
                  <c:v>12.8</c:v>
                </c:pt>
                <c:pt idx="24">
                  <c:v>14</c:v>
                </c:pt>
                <c:pt idx="25">
                  <c:v>11</c:v>
                </c:pt>
                <c:pt idx="26">
                  <c:v>12.2</c:v>
                </c:pt>
                <c:pt idx="27">
                  <c:v>12.5</c:v>
                </c:pt>
              </c:numCache>
            </c:numRef>
          </c:val>
          <c:smooth val="0"/>
        </c:ser>
        <c:marker val="1"/>
        <c:axId val="27665169"/>
        <c:axId val="47659930"/>
      </c:lineChart>
      <c:catAx>
        <c:axId val="276651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59930"/>
        <c:crosses val="autoZero"/>
        <c:auto val="1"/>
        <c:lblOffset val="100"/>
        <c:noMultiLvlLbl val="0"/>
      </c:catAx>
      <c:valAx>
        <c:axId val="4765993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7665169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30cm and 100cm earth temperatures.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Data1!$M$8</c:f>
              <c:strCache>
                <c:ptCount val="1"/>
                <c:pt idx="0">
                  <c:v>30cm</c:v>
                </c:pt>
              </c:strCache>
            </c:strRef>
          </c:tx>
          <c:spPr>
            <a:ln w="25400">
              <a:solidFill>
                <a:srgbClr val="80206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Data1!$M$9:$M$39</c:f>
              <c:numCache>
                <c:ptCount val="31"/>
              </c:numCache>
            </c:numRef>
          </c:val>
          <c:smooth val="0"/>
        </c:ser>
        <c:ser>
          <c:idx val="1"/>
          <c:order val="1"/>
          <c:tx>
            <c:strRef>
              <c:f>Data1!$O$8</c:f>
              <c:strCache>
                <c:ptCount val="1"/>
                <c:pt idx="0">
                  <c:v>100cm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val>
            <c:numRef>
              <c:f>Data1!$O$9:$O$39</c:f>
              <c:numCache>
                <c:ptCount val="31"/>
                <c:pt idx="0">
                  <c:v>11.5</c:v>
                </c:pt>
                <c:pt idx="1">
                  <c:v>11.6</c:v>
                </c:pt>
                <c:pt idx="2">
                  <c:v>11.7</c:v>
                </c:pt>
                <c:pt idx="3">
                  <c:v>11.7</c:v>
                </c:pt>
                <c:pt idx="4">
                  <c:v>11.6</c:v>
                </c:pt>
                <c:pt idx="5">
                  <c:v>11.7</c:v>
                </c:pt>
                <c:pt idx="6">
                  <c:v>11.8</c:v>
                </c:pt>
                <c:pt idx="7">
                  <c:v>11.9</c:v>
                </c:pt>
                <c:pt idx="8">
                  <c:v>12.1</c:v>
                </c:pt>
                <c:pt idx="9">
                  <c:v>12.1</c:v>
                </c:pt>
                <c:pt idx="10">
                  <c:v>12.2</c:v>
                </c:pt>
                <c:pt idx="11">
                  <c:v>12.2</c:v>
                </c:pt>
                <c:pt idx="12">
                  <c:v>12.2</c:v>
                </c:pt>
                <c:pt idx="13">
                  <c:v>12.8</c:v>
                </c:pt>
                <c:pt idx="14">
                  <c:v>12.2</c:v>
                </c:pt>
                <c:pt idx="15">
                  <c:v>12.2</c:v>
                </c:pt>
                <c:pt idx="16">
                  <c:v>12.2</c:v>
                </c:pt>
                <c:pt idx="17">
                  <c:v>12.3</c:v>
                </c:pt>
                <c:pt idx="18">
                  <c:v>12.4</c:v>
                </c:pt>
                <c:pt idx="19">
                  <c:v>12.3</c:v>
                </c:pt>
                <c:pt idx="20">
                  <c:v>12.4</c:v>
                </c:pt>
                <c:pt idx="21">
                  <c:v>12.4</c:v>
                </c:pt>
                <c:pt idx="22">
                  <c:v>12.6</c:v>
                </c:pt>
                <c:pt idx="23">
                  <c:v>12.6</c:v>
                </c:pt>
                <c:pt idx="24">
                  <c:v>12.5</c:v>
                </c:pt>
                <c:pt idx="25">
                  <c:v>12.4</c:v>
                </c:pt>
                <c:pt idx="26">
                  <c:v>12.4</c:v>
                </c:pt>
                <c:pt idx="27">
                  <c:v>12.4</c:v>
                </c:pt>
              </c:numCache>
            </c:numRef>
          </c:val>
          <c:smooth val="0"/>
        </c:ser>
        <c:marker val="1"/>
        <c:axId val="26286187"/>
        <c:axId val="35249092"/>
      </c:lineChart>
      <c:catAx>
        <c:axId val="262861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5249092"/>
        <c:crosses val="autoZero"/>
        <c:auto val="1"/>
        <c:lblOffset val="100"/>
        <c:noMultiLvlLbl val="0"/>
      </c:catAx>
      <c:valAx>
        <c:axId val="352490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2628618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75" b="1" i="0" u="none" baseline="0">
                <a:latin typeface="Arial"/>
                <a:ea typeface="Arial"/>
                <a:cs typeface="Arial"/>
              </a:rPr>
              <a:t>MSL Pressure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cked"/>
        <c:varyColors val="0"/>
        <c:ser>
          <c:idx val="0"/>
          <c:order val="0"/>
          <c:tx>
            <c:strRef>
              <c:f>Data1!$X$7</c:f>
              <c:strCache>
                <c:ptCount val="1"/>
                <c:pt idx="0">
                  <c:v>MSL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Data1!$X$9:$X$39</c:f>
              <c:numCache>
                <c:ptCount val="31"/>
                <c:pt idx="0">
                  <c:v>1012.692726705668</c:v>
                </c:pt>
                <c:pt idx="1">
                  <c:v>1015.3012684827747</c:v>
                </c:pt>
                <c:pt idx="2">
                  <c:v>1019.0355303920227</c:v>
                </c:pt>
                <c:pt idx="3">
                  <c:v>1022.7092173308725</c:v>
                </c:pt>
                <c:pt idx="4">
                  <c:v>1019.6845282500614</c:v>
                </c:pt>
                <c:pt idx="5">
                  <c:v>1014.7535258082305</c:v>
                </c:pt>
                <c:pt idx="6">
                  <c:v>1011.6327946588056</c:v>
                </c:pt>
                <c:pt idx="7">
                  <c:v>1010.2186299932815</c:v>
                </c:pt>
                <c:pt idx="8">
                  <c:v>1019.8802210469983</c:v>
                </c:pt>
                <c:pt idx="9">
                  <c:v>1023.4547506176186</c:v>
                </c:pt>
                <c:pt idx="10">
                  <c:v>1023.710784494676</c:v>
                </c:pt>
                <c:pt idx="11">
                  <c:v>1018.439903768686</c:v>
                </c:pt>
                <c:pt idx="12">
                  <c:v>1020.8570907657867</c:v>
                </c:pt>
                <c:pt idx="13">
                  <c:v>1019.5042248193915</c:v>
                </c:pt>
                <c:pt idx="14">
                  <c:v>1025.587442719373</c:v>
                </c:pt>
                <c:pt idx="15">
                  <c:v>1022.1417013111266</c:v>
                </c:pt>
                <c:pt idx="16">
                  <c:v>1019.4000181621204</c:v>
                </c:pt>
                <c:pt idx="17">
                  <c:v>1012.6570952170416</c:v>
                </c:pt>
                <c:pt idx="18">
                  <c:v>1018.8836075245865</c:v>
                </c:pt>
                <c:pt idx="19">
                  <c:v>1017.2492660414558</c:v>
                </c:pt>
                <c:pt idx="20">
                  <c:v>1019.2051142975328</c:v>
                </c:pt>
                <c:pt idx="21">
                  <c:v>1009.7703771273714</c:v>
                </c:pt>
                <c:pt idx="22">
                  <c:v>1016.3473029857408</c:v>
                </c:pt>
                <c:pt idx="23">
                  <c:v>1022.4229247674749</c:v>
                </c:pt>
                <c:pt idx="24">
                  <c:v>1025.680607255772</c:v>
                </c:pt>
                <c:pt idx="25">
                  <c:v>1003.5823604670709</c:v>
                </c:pt>
                <c:pt idx="26">
                  <c:v>1016.884924553172</c:v>
                </c:pt>
                <c:pt idx="27">
                  <c:v>1010.2861919451739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48806373"/>
        <c:axId val="36604174"/>
      </c:lineChart>
      <c:catAx>
        <c:axId val="4880637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6604174"/>
        <c:crosses val="autoZero"/>
        <c:auto val="1"/>
        <c:lblOffset val="100"/>
        <c:noMultiLvlLbl val="0"/>
      </c:catAx>
      <c:valAx>
        <c:axId val="36604174"/>
        <c:scaling>
          <c:orientation val="minMax"/>
          <c:max val="1050"/>
          <c:min val="9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48806373"/>
        <c:crossesAt val="1"/>
        <c:crossBetween val="between"/>
        <c:dispUnits/>
        <c:majorUnit val="10"/>
        <c:minorUnit val="1"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Data1!$H$6:$H$7</c:f>
              <c:strCache>
                <c:ptCount val="1"/>
                <c:pt idx="0">
                  <c:v>Dew point</c:v>
                </c:pt>
              </c:strCache>
            </c:strRef>
          </c:tx>
          <c:spPr>
            <a:ln w="25400">
              <a:solidFill>
                <a:srgbClr val="339933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Ref>
              <c:f>Data1!$H$9:$H$39</c:f>
              <c:numCache>
                <c:ptCount val="31"/>
                <c:pt idx="0">
                  <c:v>7.287889601958988</c:v>
                </c:pt>
                <c:pt idx="1">
                  <c:v>6.9489256293059505</c:v>
                </c:pt>
                <c:pt idx="2">
                  <c:v>3.5092082533214866</c:v>
                </c:pt>
                <c:pt idx="3">
                  <c:v>4.116922095754839</c:v>
                </c:pt>
                <c:pt idx="4">
                  <c:v>6.798406259933022</c:v>
                </c:pt>
                <c:pt idx="5">
                  <c:v>9.75714646566469</c:v>
                </c:pt>
                <c:pt idx="6">
                  <c:v>12.838689842578567</c:v>
                </c:pt>
                <c:pt idx="7">
                  <c:v>13.211917377003228</c:v>
                </c:pt>
                <c:pt idx="8">
                  <c:v>10.986672447133204</c:v>
                </c:pt>
                <c:pt idx="9">
                  <c:v>10.563845262208622</c:v>
                </c:pt>
                <c:pt idx="10">
                  <c:v>9.928309550618918</c:v>
                </c:pt>
                <c:pt idx="11">
                  <c:v>7.881399179279026</c:v>
                </c:pt>
                <c:pt idx="12">
                  <c:v>7.65947321131056</c:v>
                </c:pt>
                <c:pt idx="13">
                  <c:v>7.4897595187177535</c:v>
                </c:pt>
                <c:pt idx="14">
                  <c:v>7.9322863826561845</c:v>
                </c:pt>
                <c:pt idx="15">
                  <c:v>10.761644257352154</c:v>
                </c:pt>
                <c:pt idx="16">
                  <c:v>11.013398251155252</c:v>
                </c:pt>
                <c:pt idx="17">
                  <c:v>11.838231095570425</c:v>
                </c:pt>
                <c:pt idx="18">
                  <c:v>7.497703466304592</c:v>
                </c:pt>
                <c:pt idx="19">
                  <c:v>7.160912834528953</c:v>
                </c:pt>
                <c:pt idx="20">
                  <c:v>10.374798252152134</c:v>
                </c:pt>
                <c:pt idx="21">
                  <c:v>6.320875693353043</c:v>
                </c:pt>
                <c:pt idx="22">
                  <c:v>8.521309251720286</c:v>
                </c:pt>
                <c:pt idx="23">
                  <c:v>4.666044529443873</c:v>
                </c:pt>
                <c:pt idx="24">
                  <c:v>6.858489925721687</c:v>
                </c:pt>
                <c:pt idx="25">
                  <c:v>9.109259582368175</c:v>
                </c:pt>
                <c:pt idx="26">
                  <c:v>9.449892918778778</c:v>
                </c:pt>
                <c:pt idx="27">
                  <c:v>10.421999324523567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marker val="1"/>
        <c:axId val="61002111"/>
        <c:axId val="12148088"/>
      </c:lineChart>
      <c:catAx>
        <c:axId val="6100211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Day of month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148088"/>
        <c:crosses val="autoZero"/>
        <c:auto val="1"/>
        <c:lblOffset val="100"/>
        <c:noMultiLvlLbl val="0"/>
      </c:catAx>
      <c:valAx>
        <c:axId val="1214808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deg C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>
                <a:srgbClr val="800000"/>
              </a:solidFill>
            </a:ln>
          </c:spPr>
        </c:majorGridlines>
        <c:minorGridlines>
          <c:spPr>
            <a:ln w="3175">
              <a:solidFill/>
              <a:prstDash val="sysDot"/>
            </a:ln>
          </c:spPr>
        </c:minorGridlines>
        <c:delete val="0"/>
        <c:numFmt formatCode="0_ ;[Red]\-0\ " sourceLinked="0"/>
        <c:majorTickMark val="out"/>
        <c:minorTickMark val="none"/>
        <c:tickLblPos val="nextTo"/>
        <c:crossAx val="610021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0.84875</cdr:x>
      <cdr:y>0.032</cdr:y>
    </cdr:from>
    <cdr:to>
      <cdr:x>0.93625</cdr:x>
      <cdr:y>0.0675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77625" y="219075"/>
          <a:ext cx="118110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0b8c17a-88fa-4036-a7f9-193be3e7a52c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0.80775</cdr:x>
      <cdr:y>0.02825</cdr:y>
    </cdr:from>
    <cdr:to>
      <cdr:x>0.89675</cdr:x>
      <cdr:y>0.064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09251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99954dc-6444-4bae-8129-09e1274de1bf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0.8155</cdr:x>
      <cdr:y>0.0355</cdr:y>
    </cdr:from>
    <cdr:to>
      <cdr:x>0.90175</cdr:x>
      <cdr:y>0.07125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029950" y="238125"/>
          <a:ext cx="11620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32aaa8b-d73a-4c4e-98d1-89e2ccf63183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0.511</cdr:x>
      <cdr:y>0.496</cdr:y>
    </cdr:from>
    <cdr:to>
      <cdr:x>0.5205</cdr:x>
      <cdr:y>0.53375</cdr:y>
    </cdr:to>
    <cdr:sp textlink="Data1!$R$9">
      <cdr:nvSpPr>
        <cdr:cNvPr id="1" name="TextBox 3"/>
        <cdr:cNvSpPr txBox="1">
          <a:spLocks noChangeArrowheads="1"/>
        </cdr:cNvSpPr>
      </cdr:nvSpPr>
      <cdr:spPr>
        <a:xfrm>
          <a:off x="6905625" y="3448050"/>
          <a:ext cx="123825" cy="2667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253e3b78-5b5d-4928-a074-71af13058ad4}" type="TxLink">
            <a:rPr lang="en-US" cap="none" sz="1000" b="0" i="0" u="none" baseline="0">
              <a:latin typeface="Arial"/>
              <a:ea typeface="Arial"/>
              <a:cs typeface="Arial"/>
            </a:rPr>
            <a:t>10.0 </a:t>
          </a:fld>
        </a:p>
      </cdr:txBody>
    </cdr:sp>
  </cdr:relSizeAnchor>
  <cdr:relSizeAnchor xmlns:cdr="http://schemas.openxmlformats.org/drawingml/2006/chartDrawing">
    <cdr:from>
      <cdr:x>0.7975</cdr:x>
      <cdr:y>0.026</cdr:y>
    </cdr:from>
    <cdr:to>
      <cdr:x>0.8865</cdr:x>
      <cdr:y>0.06025</cdr:y>
    </cdr:to>
    <cdr:sp textlink="Data1!$R$4">
      <cdr:nvSpPr>
        <cdr:cNvPr id="2" name="TextBox 4"/>
        <cdr:cNvSpPr txBox="1">
          <a:spLocks noChangeArrowheads="1"/>
        </cdr:cNvSpPr>
      </cdr:nvSpPr>
      <cdr:spPr>
        <a:xfrm>
          <a:off x="10782300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60abc2c-c92d-49a3-b2ea-600c74197efb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0.84625</cdr:x>
      <cdr:y>0.024</cdr:y>
    </cdr:from>
    <cdr:to>
      <cdr:x>0.934</cdr:x>
      <cdr:y>0.05825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439525" y="161925"/>
          <a:ext cx="119062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0c35296e-ac74-43ee-a4ae-fb085c8cd964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</cdr:x>
      <cdr:y>0.026</cdr:y>
    </cdr:from>
    <cdr:to>
      <cdr:x>0.914</cdr:x>
      <cdr:y>0.06025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153775" y="171450"/>
          <a:ext cx="12001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7584247-5322-4a5b-9f11-207ac5921186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0.81675</cdr:x>
      <cdr:y>0.02825</cdr:y>
    </cdr:from>
    <cdr:to>
      <cdr:x>0.90575</cdr:x>
      <cdr:y>0.064</cdr:y>
    </cdr:to>
    <cdr:sp textlink="Data1!$R$4">
      <cdr:nvSpPr>
        <cdr:cNvPr id="1" name="TextBox 2"/>
        <cdr:cNvSpPr txBox="1">
          <a:spLocks noChangeArrowheads="1"/>
        </cdr:cNvSpPr>
      </cdr:nvSpPr>
      <cdr:spPr>
        <a:xfrm>
          <a:off x="11039475" y="190500"/>
          <a:ext cx="1200150" cy="2476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e0c8d8e1-6d53-4d67-82da-6c74168f4a28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3525500" cy="6953250"/>
    <xdr:graphicFrame>
      <xdr:nvGraphicFramePr>
        <xdr:cNvPr id="1" name="Shape 1025"/>
        <xdr:cNvGraphicFramePr/>
      </xdr:nvGraphicFramePr>
      <xdr:xfrm>
        <a:off x="0" y="0"/>
        <a:ext cx="13525500" cy="6953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0.8375</cdr:x>
      <cdr:y>0.0375</cdr:y>
    </cdr:from>
    <cdr:to>
      <cdr:x>0.927</cdr:x>
      <cdr:y>0.07225</cdr:y>
    </cdr:to>
    <cdr:sp textlink="Data1!$R$4">
      <cdr:nvSpPr>
        <cdr:cNvPr id="1" name="TextBox 1"/>
        <cdr:cNvSpPr txBox="1">
          <a:spLocks noChangeArrowheads="1"/>
        </cdr:cNvSpPr>
      </cdr:nvSpPr>
      <cdr:spPr>
        <a:xfrm>
          <a:off x="11325225" y="257175"/>
          <a:ext cx="1209675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fld id="{c9d98b7a-91d3-4d12-b6c8-cfcf10cd48f9}" type="TxLink">
            <a:rPr lang="en-US" cap="none" sz="1000" b="1" i="0" u="none" baseline="0">
              <a:latin typeface="Arial"/>
              <a:ea typeface="Arial"/>
              <a:cs typeface="Arial"/>
            </a:rPr>
            <a:t>2011</a:t>
          </a:fld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U64"/>
  <sheetViews>
    <sheetView tabSelected="1" zoomScale="80" zoomScaleNormal="80" workbookViewId="0" topLeftCell="A1">
      <pane ySplit="2340" topLeftCell="BM7" activePane="bottomLeft" state="split"/>
      <selection pane="topLeft" activeCell="R2" sqref="R2"/>
      <selection pane="bottomLeft" activeCell="S38" sqref="S38"/>
    </sheetView>
  </sheetViews>
  <sheetFormatPr defaultColWidth="9.140625" defaultRowHeight="12.75"/>
  <cols>
    <col min="1" max="1" width="9.57421875" style="1" customWidth="1"/>
    <col min="2" max="15" width="7.28125" style="0" customWidth="1"/>
    <col min="16" max="17" width="9.140625" style="1" customWidth="1"/>
    <col min="18" max="18" width="7.28125" style="0" customWidth="1"/>
    <col min="19" max="19" width="9.57421875" style="0" customWidth="1"/>
    <col min="20" max="21" width="7.28125" style="1" customWidth="1"/>
    <col min="22" max="22" width="9.140625" style="1" customWidth="1"/>
    <col min="24" max="24" width="10.28125" style="0" bestFit="1" customWidth="1"/>
    <col min="25" max="27" width="3.7109375" style="0" customWidth="1"/>
  </cols>
  <sheetData>
    <row r="1" spans="1:24" ht="12.75">
      <c r="A1" s="62" t="s">
        <v>87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52"/>
      <c r="R1" s="52"/>
      <c r="S1" s="52"/>
      <c r="T1" s="52"/>
      <c r="U1" s="52"/>
      <c r="V1" s="52"/>
      <c r="W1" s="2"/>
      <c r="X1" s="2"/>
    </row>
    <row r="2" spans="1:24" ht="12.75">
      <c r="A2" s="43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43"/>
      <c r="Q2" s="43"/>
      <c r="R2" s="2"/>
      <c r="S2" s="2"/>
      <c r="T2" s="43"/>
      <c r="U2" s="43"/>
      <c r="V2" s="43"/>
      <c r="W2" s="2"/>
      <c r="X2" s="2"/>
    </row>
    <row r="3" spans="1:24" ht="13.5" thickBot="1">
      <c r="A3" s="61" t="s">
        <v>91</v>
      </c>
      <c r="B3" s="52"/>
      <c r="C3" s="52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O3" s="51"/>
      <c r="P3" s="51"/>
      <c r="Q3" s="51"/>
      <c r="R3" s="52"/>
      <c r="S3" s="52"/>
      <c r="T3" s="51"/>
      <c r="U3" s="51"/>
      <c r="V3" s="52"/>
      <c r="W3" s="2"/>
      <c r="X3" s="2"/>
    </row>
    <row r="4" spans="1:27" ht="12.75">
      <c r="A4" s="11"/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7"/>
      <c r="Q4" s="59" t="s">
        <v>104</v>
      </c>
      <c r="R4" s="60">
        <v>2011</v>
      </c>
      <c r="S4" s="60"/>
      <c r="T4" s="7"/>
      <c r="U4" s="7"/>
      <c r="V4" s="60"/>
      <c r="W4" s="18"/>
      <c r="X4" s="102"/>
      <c r="Y4" s="99"/>
      <c r="Z4" s="148" t="s">
        <v>92</v>
      </c>
      <c r="AA4" s="131"/>
    </row>
    <row r="5" spans="1:28" ht="13.5" thickBot="1">
      <c r="A5" s="13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9"/>
      <c r="Q5" s="9"/>
      <c r="R5" s="8"/>
      <c r="S5" s="8"/>
      <c r="T5" s="9"/>
      <c r="U5" s="9"/>
      <c r="V5" s="9"/>
      <c r="W5" s="8"/>
      <c r="X5" s="103"/>
      <c r="Y5" s="100"/>
      <c r="Z5" s="149"/>
      <c r="AA5" s="132"/>
      <c r="AB5" s="42" t="s">
        <v>85</v>
      </c>
    </row>
    <row r="6" spans="1:27" ht="13.5" customHeight="1" thickBot="1">
      <c r="A6" s="31" t="s">
        <v>0</v>
      </c>
      <c r="B6" s="143" t="s">
        <v>1</v>
      </c>
      <c r="C6" s="144"/>
      <c r="D6" s="144"/>
      <c r="E6" s="144"/>
      <c r="F6" s="145"/>
      <c r="G6" s="31" t="s">
        <v>74</v>
      </c>
      <c r="H6" s="57" t="s">
        <v>79</v>
      </c>
      <c r="I6" s="54" t="s">
        <v>2</v>
      </c>
      <c r="J6" s="14"/>
      <c r="K6" s="54" t="s">
        <v>4</v>
      </c>
      <c r="L6" s="6"/>
      <c r="M6" s="6"/>
      <c r="N6" s="6"/>
      <c r="O6" s="14"/>
      <c r="P6" s="30" t="s">
        <v>5</v>
      </c>
      <c r="Q6" s="14"/>
      <c r="R6" s="31" t="s">
        <v>6</v>
      </c>
      <c r="S6" s="31" t="s">
        <v>102</v>
      </c>
      <c r="T6" s="31" t="s">
        <v>3</v>
      </c>
      <c r="U6" s="31" t="s">
        <v>3</v>
      </c>
      <c r="V6" s="31" t="s">
        <v>99</v>
      </c>
      <c r="W6" s="38" t="s">
        <v>61</v>
      </c>
      <c r="X6" s="104" t="s">
        <v>61</v>
      </c>
      <c r="Y6" s="146" t="s">
        <v>26</v>
      </c>
      <c r="Z6" s="149"/>
      <c r="AA6" s="132"/>
    </row>
    <row r="7" spans="1:27" ht="12.75">
      <c r="A7" s="32" t="s">
        <v>7</v>
      </c>
      <c r="B7" s="30" t="s">
        <v>8</v>
      </c>
      <c r="C7" s="6"/>
      <c r="D7" s="6"/>
      <c r="E7" s="6"/>
      <c r="F7" s="53" t="s">
        <v>20</v>
      </c>
      <c r="G7" s="32" t="s">
        <v>73</v>
      </c>
      <c r="H7" s="58" t="s">
        <v>80</v>
      </c>
      <c r="I7" s="55"/>
      <c r="J7" s="16"/>
      <c r="K7" s="55" t="s">
        <v>9</v>
      </c>
      <c r="L7" s="4"/>
      <c r="M7" s="4"/>
      <c r="N7" s="4"/>
      <c r="O7" s="16"/>
      <c r="P7" s="12" t="s">
        <v>10</v>
      </c>
      <c r="Q7" s="15" t="s">
        <v>90</v>
      </c>
      <c r="S7" t="s">
        <v>103</v>
      </c>
      <c r="T7" s="32"/>
      <c r="U7" s="32" t="s">
        <v>46</v>
      </c>
      <c r="V7" s="37" t="s">
        <v>100</v>
      </c>
      <c r="W7" s="39" t="s">
        <v>62</v>
      </c>
      <c r="X7" s="105" t="s">
        <v>63</v>
      </c>
      <c r="Y7" s="146"/>
      <c r="Z7" s="149"/>
      <c r="AA7" s="132"/>
    </row>
    <row r="8" spans="1:42" ht="40.5" thickBot="1">
      <c r="A8" s="33"/>
      <c r="B8" s="29" t="s">
        <v>14</v>
      </c>
      <c r="C8" s="8" t="s">
        <v>15</v>
      </c>
      <c r="D8" s="8" t="s">
        <v>12</v>
      </c>
      <c r="E8" s="8" t="s">
        <v>13</v>
      </c>
      <c r="F8" s="10" t="s">
        <v>58</v>
      </c>
      <c r="G8" s="33" t="s">
        <v>36</v>
      </c>
      <c r="H8" s="33" t="s">
        <v>81</v>
      </c>
      <c r="I8" s="56" t="s">
        <v>16</v>
      </c>
      <c r="J8" s="20" t="s">
        <v>17</v>
      </c>
      <c r="K8" s="56" t="s">
        <v>96</v>
      </c>
      <c r="L8" s="8" t="s">
        <v>59</v>
      </c>
      <c r="M8" s="8" t="s">
        <v>97</v>
      </c>
      <c r="N8" s="8" t="s">
        <v>98</v>
      </c>
      <c r="O8" s="20" t="s">
        <v>60</v>
      </c>
      <c r="P8" s="29" t="s">
        <v>86</v>
      </c>
      <c r="Q8" s="10" t="s">
        <v>93</v>
      </c>
      <c r="R8" s="10" t="s">
        <v>11</v>
      </c>
      <c r="S8" s="142"/>
      <c r="T8" s="33" t="s">
        <v>18</v>
      </c>
      <c r="U8" s="33" t="s">
        <v>95</v>
      </c>
      <c r="V8" s="33" t="s">
        <v>101</v>
      </c>
      <c r="W8" s="33" t="s">
        <v>64</v>
      </c>
      <c r="X8" s="106" t="s">
        <v>64</v>
      </c>
      <c r="Y8" s="147"/>
      <c r="Z8" s="150"/>
      <c r="AA8" s="132" t="s">
        <v>24</v>
      </c>
      <c r="AB8" t="s">
        <v>67</v>
      </c>
      <c r="AC8" t="s">
        <v>68</v>
      </c>
      <c r="AD8" t="s">
        <v>69</v>
      </c>
      <c r="AE8" t="s">
        <v>70</v>
      </c>
      <c r="AF8" t="s">
        <v>71</v>
      </c>
      <c r="AH8" t="s">
        <v>75</v>
      </c>
      <c r="AI8" t="s">
        <v>76</v>
      </c>
      <c r="AJ8" t="s">
        <v>78</v>
      </c>
      <c r="AK8" t="s">
        <v>77</v>
      </c>
      <c r="AM8" t="s">
        <v>55</v>
      </c>
      <c r="AN8" t="s">
        <v>88</v>
      </c>
      <c r="AO8" t="s">
        <v>89</v>
      </c>
      <c r="AP8" t="s">
        <v>90</v>
      </c>
    </row>
    <row r="9" spans="1:42" ht="12.75">
      <c r="A9" s="63">
        <v>1</v>
      </c>
      <c r="B9" s="64">
        <v>13.6</v>
      </c>
      <c r="C9" s="65">
        <v>10.5</v>
      </c>
      <c r="D9" s="65">
        <v>20.1</v>
      </c>
      <c r="E9" s="65">
        <v>6.9</v>
      </c>
      <c r="F9" s="66">
        <f aca="true" t="shared" si="0" ref="F9:F39">AVERAGE(D9:E9)</f>
        <v>13.5</v>
      </c>
      <c r="G9" s="67">
        <f>100*(AJ9/AH9)</f>
        <v>65.60949213481673</v>
      </c>
      <c r="H9" s="67">
        <f aca="true" t="shared" si="1" ref="H9:H39">AK9</f>
        <v>7.287889601958988</v>
      </c>
      <c r="I9" s="68">
        <v>5.1</v>
      </c>
      <c r="J9" s="66"/>
      <c r="K9" s="68"/>
      <c r="L9" s="65">
        <v>12.5</v>
      </c>
      <c r="M9" s="65"/>
      <c r="N9" s="65">
        <v>12</v>
      </c>
      <c r="O9" s="66">
        <v>11.5</v>
      </c>
      <c r="P9" s="69" t="s">
        <v>105</v>
      </c>
      <c r="Q9" s="70">
        <v>30</v>
      </c>
      <c r="R9" s="67">
        <v>10</v>
      </c>
      <c r="S9" s="67">
        <v>85.8</v>
      </c>
      <c r="T9" s="67">
        <v>0</v>
      </c>
      <c r="U9" s="67"/>
      <c r="V9" s="71">
        <v>0</v>
      </c>
      <c r="W9" s="64">
        <v>1002.5</v>
      </c>
      <c r="X9" s="121">
        <f aca="true" t="shared" si="2" ref="X9:X39">W9+AU17</f>
        <v>1012.692726705668</v>
      </c>
      <c r="Y9" s="130">
        <v>0</v>
      </c>
      <c r="Z9" s="133">
        <v>0</v>
      </c>
      <c r="AA9" s="126">
        <v>0</v>
      </c>
      <c r="AB9">
        <f>IF((MAX($D$9:$D$39)=$D9),A9,0)</f>
        <v>0</v>
      </c>
      <c r="AC9">
        <f>IF((MIN($E$9:$E$39)=$E9),A9,0)</f>
        <v>0</v>
      </c>
      <c r="AD9">
        <f>IF((MIN($I$9:$I$39)=$I9),A9,0)</f>
        <v>0</v>
      </c>
      <c r="AE9">
        <f aca="true" t="shared" si="3" ref="AE9:AE34">IF((MAX($T$9:$T$39)=$T9),A9,0)</f>
        <v>0</v>
      </c>
      <c r="AF9">
        <f aca="true" t="shared" si="4" ref="AF9:AF39">IF((MAX($R$9:$R$39)=$R9),A9,0)</f>
        <v>0</v>
      </c>
      <c r="AH9">
        <f>6.107*EXP(17.38*(B9/(239+B9)))</f>
        <v>15.567352846527232</v>
      </c>
      <c r="AI9">
        <f aca="true" t="shared" si="5" ref="AI9:AI39">IF(W9&gt;=0,6.107*EXP(17.38*(C9/(239+C9))),6.107*EXP(22.44*(C9/(272.4+C9))))</f>
        <v>12.690561141441451</v>
      </c>
      <c r="AJ9">
        <f aca="true" t="shared" si="6" ref="AJ9:AJ39">IF(C9&gt;=0,AI9-(0.000799*1000*(B9-C9)),AI9-(0.00072*1000*(B9-C9)))</f>
        <v>10.213661141441452</v>
      </c>
      <c r="AK9">
        <f>239*LN(AJ9/6.107)/(17.38-LN(AJ9/6.107))</f>
        <v>7.287889601958988</v>
      </c>
      <c r="AM9">
        <f>COUNTIF(V9:V39,"&lt;1")</f>
        <v>8</v>
      </c>
      <c r="AN9">
        <f>COUNTIF(E9:E39,"&lt;0")</f>
        <v>1</v>
      </c>
      <c r="AO9">
        <f>COUNTIF(I9:I39,"&lt;0")</f>
        <v>5</v>
      </c>
      <c r="AP9">
        <f>COUNTIF(Q9:Q39,"&gt;=39")</f>
        <v>1</v>
      </c>
    </row>
    <row r="10" spans="1:37" ht="12.75">
      <c r="A10" s="72">
        <v>2</v>
      </c>
      <c r="B10" s="73">
        <v>14.1</v>
      </c>
      <c r="C10" s="74">
        <v>10.6</v>
      </c>
      <c r="D10" s="74">
        <v>16.7</v>
      </c>
      <c r="E10" s="74">
        <v>5.7</v>
      </c>
      <c r="F10" s="75">
        <f t="shared" si="0"/>
        <v>11.2</v>
      </c>
      <c r="G10" s="67">
        <f aca="true" t="shared" si="7" ref="G10:G39">100*(AJ10/AH10)</f>
        <v>62.053105552055875</v>
      </c>
      <c r="H10" s="76">
        <f t="shared" si="1"/>
        <v>6.9489256293059505</v>
      </c>
      <c r="I10" s="77">
        <v>3.9</v>
      </c>
      <c r="J10" s="75"/>
      <c r="K10" s="77"/>
      <c r="L10" s="74">
        <v>13</v>
      </c>
      <c r="M10" s="74"/>
      <c r="N10" s="74">
        <v>12.1</v>
      </c>
      <c r="O10" s="75">
        <v>11.6</v>
      </c>
      <c r="P10" s="78" t="s">
        <v>106</v>
      </c>
      <c r="Q10" s="79">
        <v>31</v>
      </c>
      <c r="R10" s="76">
        <v>10.3</v>
      </c>
      <c r="S10" s="76">
        <v>85</v>
      </c>
      <c r="T10" s="76">
        <v>0</v>
      </c>
      <c r="U10" s="76"/>
      <c r="V10" s="80">
        <v>1</v>
      </c>
      <c r="W10" s="73">
        <v>1005.1</v>
      </c>
      <c r="X10" s="121">
        <f t="shared" si="2"/>
        <v>1015.3012684827747</v>
      </c>
      <c r="Y10" s="127">
        <v>0</v>
      </c>
      <c r="Z10" s="134">
        <v>0</v>
      </c>
      <c r="AA10" s="127">
        <v>0</v>
      </c>
      <c r="AB10">
        <f aca="true" t="shared" si="8" ref="AB10:AB39">IF((MAX($D$9:$D$39)=$D10),A10,0)</f>
        <v>0</v>
      </c>
      <c r="AC10">
        <f aca="true" t="shared" si="9" ref="AC10:AC39">IF((MIN($E$9:$E$39)=$E10),A10,0)</f>
        <v>0</v>
      </c>
      <c r="AD10">
        <f aca="true" t="shared" si="10" ref="AD10:AD39">IF((MIN($I$9:$I$39)=$I10),A10,0)</f>
        <v>0</v>
      </c>
      <c r="AE10">
        <f t="shared" si="3"/>
        <v>0</v>
      </c>
      <c r="AF10">
        <f t="shared" si="4"/>
        <v>2</v>
      </c>
      <c r="AH10">
        <f aca="true" t="shared" si="11" ref="AH10:AH39">6.107*EXP(17.38*(B10/(239+B10)))</f>
        <v>16.081373099585093</v>
      </c>
      <c r="AI10">
        <f t="shared" si="5"/>
        <v>12.775491423705457</v>
      </c>
      <c r="AJ10">
        <f t="shared" si="6"/>
        <v>9.978991423705457</v>
      </c>
      <c r="AK10">
        <f aca="true" t="shared" si="12" ref="AK10:AK39">239*LN(AJ10/6.107)/(17.38-LN(AJ10/6.107))</f>
        <v>6.9489256293059505</v>
      </c>
    </row>
    <row r="11" spans="1:37" ht="12.75">
      <c r="A11" s="63">
        <v>3</v>
      </c>
      <c r="B11" s="64">
        <v>11.4</v>
      </c>
      <c r="C11" s="65">
        <v>7.9</v>
      </c>
      <c r="D11" s="65">
        <v>17.2</v>
      </c>
      <c r="E11" s="65">
        <v>2.4</v>
      </c>
      <c r="F11" s="66">
        <f t="shared" si="0"/>
        <v>9.799999999999999</v>
      </c>
      <c r="G11" s="67">
        <f t="shared" si="7"/>
        <v>58.288450704294824</v>
      </c>
      <c r="H11" s="67">
        <f t="shared" si="1"/>
        <v>3.5092082533214866</v>
      </c>
      <c r="I11" s="68">
        <v>-1</v>
      </c>
      <c r="J11" s="66"/>
      <c r="K11" s="68"/>
      <c r="L11" s="65">
        <v>11</v>
      </c>
      <c r="M11" s="65"/>
      <c r="N11" s="65">
        <v>12.1</v>
      </c>
      <c r="O11" s="66">
        <v>11.7</v>
      </c>
      <c r="P11" s="69" t="s">
        <v>109</v>
      </c>
      <c r="Q11" s="70">
        <v>23</v>
      </c>
      <c r="R11" s="67">
        <v>10.3</v>
      </c>
      <c r="S11" s="67">
        <v>86</v>
      </c>
      <c r="T11" s="67">
        <v>0</v>
      </c>
      <c r="U11" s="67"/>
      <c r="V11" s="71">
        <v>0</v>
      </c>
      <c r="W11" s="64">
        <v>1008.7</v>
      </c>
      <c r="X11" s="121">
        <f t="shared" si="2"/>
        <v>1019.0355303920227</v>
      </c>
      <c r="Y11" s="127">
        <v>0</v>
      </c>
      <c r="Z11" s="134">
        <v>0</v>
      </c>
      <c r="AA11" s="127">
        <v>0</v>
      </c>
      <c r="AB11">
        <f t="shared" si="8"/>
        <v>0</v>
      </c>
      <c r="AC11">
        <f t="shared" si="9"/>
        <v>0</v>
      </c>
      <c r="AD11">
        <f t="shared" si="10"/>
        <v>0</v>
      </c>
      <c r="AE11">
        <f t="shared" si="3"/>
        <v>0</v>
      </c>
      <c r="AF11">
        <f t="shared" si="4"/>
        <v>3</v>
      </c>
      <c r="AH11">
        <f t="shared" si="11"/>
        <v>13.473134087977627</v>
      </c>
      <c r="AI11">
        <f t="shared" si="5"/>
        <v>10.649781121194382</v>
      </c>
      <c r="AJ11">
        <f t="shared" si="6"/>
        <v>7.853281121194382</v>
      </c>
      <c r="AK11">
        <f t="shared" si="12"/>
        <v>3.5092082533214866</v>
      </c>
    </row>
    <row r="12" spans="1:37" ht="12.75">
      <c r="A12" s="72">
        <v>4</v>
      </c>
      <c r="B12" s="73">
        <v>10.4</v>
      </c>
      <c r="C12" s="74">
        <v>7.6</v>
      </c>
      <c r="D12" s="74">
        <v>18.3</v>
      </c>
      <c r="E12" s="74">
        <v>-1.9</v>
      </c>
      <c r="F12" s="75">
        <f t="shared" si="0"/>
        <v>8.200000000000001</v>
      </c>
      <c r="G12" s="67">
        <f t="shared" si="7"/>
        <v>65.02256036866252</v>
      </c>
      <c r="H12" s="76">
        <f t="shared" si="1"/>
        <v>4.116922095754839</v>
      </c>
      <c r="I12" s="77">
        <v>-5.9</v>
      </c>
      <c r="J12" s="75"/>
      <c r="K12" s="77"/>
      <c r="L12" s="74">
        <v>10.5</v>
      </c>
      <c r="M12" s="74"/>
      <c r="N12" s="74">
        <v>12</v>
      </c>
      <c r="O12" s="75">
        <v>11.7</v>
      </c>
      <c r="P12" s="78" t="s">
        <v>112</v>
      </c>
      <c r="Q12" s="79">
        <v>21</v>
      </c>
      <c r="R12" s="76">
        <v>10</v>
      </c>
      <c r="S12" s="76">
        <v>85</v>
      </c>
      <c r="T12" s="76">
        <v>0</v>
      </c>
      <c r="U12" s="76"/>
      <c r="V12" s="80">
        <v>0</v>
      </c>
      <c r="W12" s="73">
        <v>1012.3</v>
      </c>
      <c r="X12" s="121">
        <f t="shared" si="2"/>
        <v>1022.7092173308725</v>
      </c>
      <c r="Y12" s="127">
        <v>0</v>
      </c>
      <c r="Z12" s="134">
        <v>0</v>
      </c>
      <c r="AA12" s="127">
        <v>0</v>
      </c>
      <c r="AB12">
        <f t="shared" si="8"/>
        <v>0</v>
      </c>
      <c r="AC12">
        <f t="shared" si="9"/>
        <v>4</v>
      </c>
      <c r="AD12">
        <f t="shared" si="10"/>
        <v>4</v>
      </c>
      <c r="AE12">
        <f t="shared" si="3"/>
        <v>0</v>
      </c>
      <c r="AF12">
        <f t="shared" si="4"/>
        <v>0</v>
      </c>
      <c r="AH12">
        <f t="shared" si="11"/>
        <v>12.606128038469452</v>
      </c>
      <c r="AI12">
        <f t="shared" si="5"/>
        <v>10.434027213964692</v>
      </c>
      <c r="AJ12">
        <f t="shared" si="6"/>
        <v>8.196827213964692</v>
      </c>
      <c r="AK12">
        <f t="shared" si="12"/>
        <v>4.116922095754839</v>
      </c>
    </row>
    <row r="13" spans="1:37" ht="12.75">
      <c r="A13" s="63">
        <v>5</v>
      </c>
      <c r="B13" s="64">
        <v>13</v>
      </c>
      <c r="C13" s="65">
        <v>10</v>
      </c>
      <c r="D13" s="65">
        <v>20</v>
      </c>
      <c r="E13" s="65">
        <v>6.8</v>
      </c>
      <c r="F13" s="66">
        <f t="shared" si="0"/>
        <v>13.4</v>
      </c>
      <c r="G13" s="67">
        <f t="shared" si="7"/>
        <v>65.97573222709552</v>
      </c>
      <c r="H13" s="67">
        <f t="shared" si="1"/>
        <v>6.798406259933022</v>
      </c>
      <c r="I13" s="68">
        <v>1.5</v>
      </c>
      <c r="J13" s="66"/>
      <c r="K13" s="68"/>
      <c r="L13" s="65">
        <v>12</v>
      </c>
      <c r="M13" s="65"/>
      <c r="N13" s="65">
        <v>11.9</v>
      </c>
      <c r="O13" s="66">
        <v>11.6</v>
      </c>
      <c r="P13" s="69" t="s">
        <v>112</v>
      </c>
      <c r="Q13" s="70">
        <v>19</v>
      </c>
      <c r="R13" s="67">
        <v>4.9</v>
      </c>
      <c r="S13" s="67">
        <v>66.9</v>
      </c>
      <c r="T13" s="67">
        <v>0</v>
      </c>
      <c r="U13" s="67"/>
      <c r="V13" s="71">
        <v>7</v>
      </c>
      <c r="W13" s="64">
        <v>1009.4</v>
      </c>
      <c r="X13" s="121">
        <f t="shared" si="2"/>
        <v>1019.6845282500614</v>
      </c>
      <c r="Y13" s="127">
        <v>0</v>
      </c>
      <c r="Z13" s="134">
        <v>0</v>
      </c>
      <c r="AA13" s="127">
        <v>0</v>
      </c>
      <c r="AB13">
        <f t="shared" si="8"/>
        <v>0</v>
      </c>
      <c r="AC13">
        <f t="shared" si="9"/>
        <v>0</v>
      </c>
      <c r="AD13">
        <f t="shared" si="10"/>
        <v>0</v>
      </c>
      <c r="AE13">
        <f t="shared" si="3"/>
        <v>0</v>
      </c>
      <c r="AF13">
        <f t="shared" si="4"/>
        <v>0</v>
      </c>
      <c r="AH13">
        <f t="shared" si="11"/>
        <v>14.96962212299885</v>
      </c>
      <c r="AI13">
        <f t="shared" si="5"/>
        <v>12.273317807277772</v>
      </c>
      <c r="AJ13">
        <f t="shared" si="6"/>
        <v>9.876317807277772</v>
      </c>
      <c r="AK13">
        <f t="shared" si="12"/>
        <v>6.798406259933022</v>
      </c>
    </row>
    <row r="14" spans="1:37" ht="12.75">
      <c r="A14" s="72">
        <v>6</v>
      </c>
      <c r="B14" s="73">
        <v>15.3</v>
      </c>
      <c r="C14" s="74">
        <v>12.4</v>
      </c>
      <c r="D14" s="74">
        <v>23.7</v>
      </c>
      <c r="E14" s="74">
        <v>9.7</v>
      </c>
      <c r="F14" s="75">
        <f t="shared" si="0"/>
        <v>16.7</v>
      </c>
      <c r="G14" s="67">
        <f t="shared" si="7"/>
        <v>69.49157919040555</v>
      </c>
      <c r="H14" s="76">
        <f t="shared" si="1"/>
        <v>9.75714646566469</v>
      </c>
      <c r="I14" s="77">
        <v>6</v>
      </c>
      <c r="J14" s="75"/>
      <c r="K14" s="77"/>
      <c r="L14" s="74">
        <v>13</v>
      </c>
      <c r="M14" s="74"/>
      <c r="N14" s="74">
        <v>12.2</v>
      </c>
      <c r="O14" s="75">
        <v>11.7</v>
      </c>
      <c r="P14" s="78" t="s">
        <v>112</v>
      </c>
      <c r="Q14" s="79">
        <v>18</v>
      </c>
      <c r="R14" s="76">
        <v>6.6</v>
      </c>
      <c r="S14" s="76">
        <v>70</v>
      </c>
      <c r="T14" s="76">
        <v>1</v>
      </c>
      <c r="U14" s="76"/>
      <c r="V14" s="80">
        <v>7</v>
      </c>
      <c r="W14" s="73">
        <v>1004.6</v>
      </c>
      <c r="X14" s="121">
        <f t="shared" si="2"/>
        <v>1014.7535258082305</v>
      </c>
      <c r="Y14" s="127">
        <v>0</v>
      </c>
      <c r="Z14" s="134">
        <v>0</v>
      </c>
      <c r="AA14" s="127">
        <v>0</v>
      </c>
      <c r="AB14">
        <f t="shared" si="8"/>
        <v>6</v>
      </c>
      <c r="AC14">
        <f t="shared" si="9"/>
        <v>0</v>
      </c>
      <c r="AD14">
        <f t="shared" si="10"/>
        <v>0</v>
      </c>
      <c r="AE14">
        <f t="shared" si="3"/>
        <v>0</v>
      </c>
      <c r="AF14">
        <f t="shared" si="4"/>
        <v>0</v>
      </c>
      <c r="AH14">
        <f t="shared" si="11"/>
        <v>17.376281118859826</v>
      </c>
      <c r="AI14">
        <f t="shared" si="5"/>
        <v>14.392152154059962</v>
      </c>
      <c r="AJ14">
        <f t="shared" si="6"/>
        <v>12.075052154059962</v>
      </c>
      <c r="AK14">
        <f t="shared" si="12"/>
        <v>9.75714646566469</v>
      </c>
    </row>
    <row r="15" spans="1:37" ht="12.75">
      <c r="A15" s="63">
        <v>7</v>
      </c>
      <c r="B15" s="64">
        <v>15</v>
      </c>
      <c r="C15" s="65">
        <v>13.8</v>
      </c>
      <c r="D15" s="65">
        <v>20.9</v>
      </c>
      <c r="E15" s="65">
        <v>13</v>
      </c>
      <c r="F15" s="66">
        <f t="shared" si="0"/>
        <v>16.95</v>
      </c>
      <c r="G15" s="67">
        <f t="shared" si="7"/>
        <v>86.90550853581082</v>
      </c>
      <c r="H15" s="67">
        <f t="shared" si="1"/>
        <v>12.838689842578567</v>
      </c>
      <c r="I15" s="68">
        <v>11.1</v>
      </c>
      <c r="J15" s="66"/>
      <c r="K15" s="68"/>
      <c r="L15" s="65">
        <v>14</v>
      </c>
      <c r="M15" s="65"/>
      <c r="N15" s="65">
        <v>12.7</v>
      </c>
      <c r="O15" s="66">
        <v>11.8</v>
      </c>
      <c r="P15" s="69" t="s">
        <v>115</v>
      </c>
      <c r="Q15" s="70">
        <v>21</v>
      </c>
      <c r="R15" s="67">
        <v>2.2</v>
      </c>
      <c r="S15" s="67">
        <v>57</v>
      </c>
      <c r="T15" s="67">
        <v>17.1</v>
      </c>
      <c r="U15" s="67"/>
      <c r="V15" s="71">
        <v>8</v>
      </c>
      <c r="W15" s="64">
        <v>1001.5</v>
      </c>
      <c r="X15" s="121">
        <f t="shared" si="2"/>
        <v>1011.6327946588056</v>
      </c>
      <c r="Y15" s="127">
        <v>0</v>
      </c>
      <c r="Z15" s="134">
        <v>0</v>
      </c>
      <c r="AA15" s="127">
        <v>0</v>
      </c>
      <c r="AB15">
        <f t="shared" si="8"/>
        <v>0</v>
      </c>
      <c r="AC15">
        <f t="shared" si="9"/>
        <v>0</v>
      </c>
      <c r="AD15">
        <f t="shared" si="10"/>
        <v>0</v>
      </c>
      <c r="AE15">
        <f t="shared" si="3"/>
        <v>7</v>
      </c>
      <c r="AF15">
        <f t="shared" si="4"/>
        <v>0</v>
      </c>
      <c r="AH15">
        <f t="shared" si="11"/>
        <v>17.04426199146042</v>
      </c>
      <c r="AI15">
        <f t="shared" si="5"/>
        <v>15.771202559854595</v>
      </c>
      <c r="AJ15">
        <f t="shared" si="6"/>
        <v>14.812402559854595</v>
      </c>
      <c r="AK15">
        <f t="shared" si="12"/>
        <v>12.838689842578567</v>
      </c>
    </row>
    <row r="16" spans="1:37" ht="12.75">
      <c r="A16" s="72">
        <v>8</v>
      </c>
      <c r="B16" s="73">
        <v>15</v>
      </c>
      <c r="C16" s="74">
        <v>14</v>
      </c>
      <c r="D16" s="74">
        <v>19.5</v>
      </c>
      <c r="E16" s="74">
        <v>14.3</v>
      </c>
      <c r="F16" s="75">
        <f t="shared" si="0"/>
        <v>16.9</v>
      </c>
      <c r="G16" s="67">
        <f t="shared" si="7"/>
        <v>89.05280259597517</v>
      </c>
      <c r="H16" s="76">
        <f t="shared" si="1"/>
        <v>13.211917377003228</v>
      </c>
      <c r="I16" s="77">
        <v>13.6</v>
      </c>
      <c r="J16" s="75"/>
      <c r="K16" s="77"/>
      <c r="L16" s="74">
        <v>14.3</v>
      </c>
      <c r="M16" s="74"/>
      <c r="N16" s="74">
        <v>12.9</v>
      </c>
      <c r="O16" s="75">
        <v>11.9</v>
      </c>
      <c r="P16" s="78" t="s">
        <v>117</v>
      </c>
      <c r="Q16" s="79">
        <v>30</v>
      </c>
      <c r="R16" s="76">
        <v>6.8</v>
      </c>
      <c r="S16" s="76">
        <v>106</v>
      </c>
      <c r="T16" s="76">
        <v>0.2</v>
      </c>
      <c r="U16" s="76"/>
      <c r="V16" s="80">
        <v>7</v>
      </c>
      <c r="W16" s="73">
        <v>1000.1</v>
      </c>
      <c r="X16" s="121">
        <f t="shared" si="2"/>
        <v>1010.2186299932815</v>
      </c>
      <c r="Y16" s="127">
        <v>0</v>
      </c>
      <c r="Z16" s="134">
        <v>0</v>
      </c>
      <c r="AA16" s="127">
        <v>0</v>
      </c>
      <c r="AB16">
        <f t="shared" si="8"/>
        <v>0</v>
      </c>
      <c r="AC16">
        <f t="shared" si="9"/>
        <v>0</v>
      </c>
      <c r="AD16">
        <f t="shared" si="10"/>
        <v>0</v>
      </c>
      <c r="AE16">
        <f t="shared" si="3"/>
        <v>0</v>
      </c>
      <c r="AF16">
        <f t="shared" si="4"/>
        <v>0</v>
      </c>
      <c r="AH16">
        <f t="shared" si="11"/>
        <v>17.04426199146042</v>
      </c>
      <c r="AI16">
        <f t="shared" si="5"/>
        <v>15.977392985196072</v>
      </c>
      <c r="AJ16">
        <f t="shared" si="6"/>
        <v>15.178392985196073</v>
      </c>
      <c r="AK16">
        <f t="shared" si="12"/>
        <v>13.211917377003228</v>
      </c>
    </row>
    <row r="17" spans="1:47" ht="12.75">
      <c r="A17" s="63">
        <v>9</v>
      </c>
      <c r="B17" s="64">
        <v>16</v>
      </c>
      <c r="C17" s="65">
        <v>13.3</v>
      </c>
      <c r="D17" s="65">
        <v>20</v>
      </c>
      <c r="E17" s="65">
        <v>8.1</v>
      </c>
      <c r="F17" s="66">
        <f t="shared" si="0"/>
        <v>14.05</v>
      </c>
      <c r="G17" s="67">
        <f t="shared" si="7"/>
        <v>72.13176895496115</v>
      </c>
      <c r="H17" s="67">
        <f t="shared" si="1"/>
        <v>10.986672447133204</v>
      </c>
      <c r="I17" s="68">
        <v>4.8</v>
      </c>
      <c r="J17" s="66"/>
      <c r="K17" s="68"/>
      <c r="L17" s="65">
        <v>14.5</v>
      </c>
      <c r="M17" s="65"/>
      <c r="N17" s="65">
        <v>13.1</v>
      </c>
      <c r="O17" s="66">
        <v>12.1</v>
      </c>
      <c r="P17" s="69" t="s">
        <v>117</v>
      </c>
      <c r="Q17" s="70">
        <v>31</v>
      </c>
      <c r="R17" s="67">
        <v>7.8</v>
      </c>
      <c r="S17" s="67">
        <v>100</v>
      </c>
      <c r="T17" s="67">
        <v>0.6</v>
      </c>
      <c r="U17" s="67"/>
      <c r="V17" s="71">
        <v>0</v>
      </c>
      <c r="W17" s="64">
        <v>1009.7</v>
      </c>
      <c r="X17" s="121">
        <f t="shared" si="2"/>
        <v>1019.8802210469983</v>
      </c>
      <c r="Y17" s="127">
        <v>0</v>
      </c>
      <c r="Z17" s="134">
        <v>0</v>
      </c>
      <c r="AA17" s="127">
        <v>0</v>
      </c>
      <c r="AB17">
        <f t="shared" si="8"/>
        <v>0</v>
      </c>
      <c r="AC17">
        <f t="shared" si="9"/>
        <v>0</v>
      </c>
      <c r="AD17">
        <f t="shared" si="10"/>
        <v>0</v>
      </c>
      <c r="AE17">
        <f t="shared" si="3"/>
        <v>0</v>
      </c>
      <c r="AF17">
        <f t="shared" si="4"/>
        <v>0</v>
      </c>
      <c r="AH17">
        <f t="shared" si="11"/>
        <v>18.173154145192665</v>
      </c>
      <c r="AI17">
        <f t="shared" si="5"/>
        <v>15.265917559839318</v>
      </c>
      <c r="AJ17">
        <f t="shared" si="6"/>
        <v>13.108617559839319</v>
      </c>
      <c r="AK17">
        <f t="shared" si="12"/>
        <v>10.986672447133204</v>
      </c>
      <c r="AU17">
        <f aca="true" t="shared" si="13" ref="AU17:AU47">W9*(10^(85/(18429.1+(67.53*B9)+(0.003*31)))-1)</f>
        <v>10.192726705667921</v>
      </c>
    </row>
    <row r="18" spans="1:47" ht="12.75">
      <c r="A18" s="72">
        <v>10</v>
      </c>
      <c r="B18" s="73">
        <v>14.9</v>
      </c>
      <c r="C18" s="74">
        <v>12.6</v>
      </c>
      <c r="D18" s="74">
        <v>18.6</v>
      </c>
      <c r="E18" s="74">
        <v>8.1</v>
      </c>
      <c r="F18" s="75">
        <f t="shared" si="0"/>
        <v>13.350000000000001</v>
      </c>
      <c r="G18" s="67">
        <f t="shared" si="7"/>
        <v>75.25747319992178</v>
      </c>
      <c r="H18" s="76">
        <f t="shared" si="1"/>
        <v>10.563845262208622</v>
      </c>
      <c r="I18" s="77">
        <v>4.2</v>
      </c>
      <c r="J18" s="75"/>
      <c r="K18" s="77"/>
      <c r="L18" s="74">
        <v>14.2</v>
      </c>
      <c r="M18" s="74"/>
      <c r="N18" s="74">
        <v>13</v>
      </c>
      <c r="O18" s="75">
        <v>12.1</v>
      </c>
      <c r="P18" s="78" t="s">
        <v>117</v>
      </c>
      <c r="Q18" s="79">
        <v>24</v>
      </c>
      <c r="R18" s="76">
        <v>3.9</v>
      </c>
      <c r="S18" s="76">
        <v>94</v>
      </c>
      <c r="T18" s="76">
        <v>0.3</v>
      </c>
      <c r="U18" s="76"/>
      <c r="V18" s="80">
        <v>0</v>
      </c>
      <c r="W18" s="73">
        <v>1013.2</v>
      </c>
      <c r="X18" s="121">
        <f t="shared" si="2"/>
        <v>1023.4547506176186</v>
      </c>
      <c r="Y18" s="127">
        <v>0</v>
      </c>
      <c r="Z18" s="134">
        <v>0</v>
      </c>
      <c r="AA18" s="127">
        <v>0</v>
      </c>
      <c r="AB18">
        <f t="shared" si="8"/>
        <v>0</v>
      </c>
      <c r="AC18">
        <f t="shared" si="9"/>
        <v>0</v>
      </c>
      <c r="AD18">
        <f t="shared" si="10"/>
        <v>0</v>
      </c>
      <c r="AE18">
        <f t="shared" si="3"/>
        <v>0</v>
      </c>
      <c r="AF18">
        <f t="shared" si="4"/>
        <v>0</v>
      </c>
      <c r="AH18">
        <f t="shared" si="11"/>
        <v>16.934833208606896</v>
      </c>
      <c r="AI18">
        <f t="shared" si="5"/>
        <v>14.58242756341879</v>
      </c>
      <c r="AJ18">
        <f t="shared" si="6"/>
        <v>12.744727563418788</v>
      </c>
      <c r="AK18">
        <f t="shared" si="12"/>
        <v>10.563845262208622</v>
      </c>
      <c r="AU18">
        <f t="shared" si="13"/>
        <v>10.201268482774724</v>
      </c>
    </row>
    <row r="19" spans="1:47" ht="12.75">
      <c r="A19" s="63">
        <v>11</v>
      </c>
      <c r="B19" s="64">
        <v>13.4</v>
      </c>
      <c r="C19" s="65">
        <v>11.6</v>
      </c>
      <c r="D19" s="65">
        <v>17.2</v>
      </c>
      <c r="E19" s="65">
        <v>7.9</v>
      </c>
      <c r="F19" s="66">
        <f t="shared" si="0"/>
        <v>12.55</v>
      </c>
      <c r="G19" s="67">
        <f t="shared" si="7"/>
        <v>79.49131830294462</v>
      </c>
      <c r="H19" s="67">
        <f t="shared" si="1"/>
        <v>9.928309550618918</v>
      </c>
      <c r="I19" s="68">
        <v>3.2</v>
      </c>
      <c r="J19" s="66"/>
      <c r="K19" s="68"/>
      <c r="L19" s="65">
        <v>13</v>
      </c>
      <c r="M19" s="65"/>
      <c r="N19" s="65">
        <v>12.9</v>
      </c>
      <c r="O19" s="66">
        <v>12.2</v>
      </c>
      <c r="P19" s="69" t="s">
        <v>121</v>
      </c>
      <c r="Q19" s="70">
        <v>21</v>
      </c>
      <c r="R19" s="67">
        <v>3.1</v>
      </c>
      <c r="S19" s="67">
        <v>60</v>
      </c>
      <c r="T19" s="67">
        <v>0.6</v>
      </c>
      <c r="U19" s="67"/>
      <c r="V19" s="71">
        <v>7</v>
      </c>
      <c r="W19" s="64">
        <v>1013.4</v>
      </c>
      <c r="X19" s="121">
        <f t="shared" si="2"/>
        <v>1023.710784494676</v>
      </c>
      <c r="Y19" s="127">
        <v>0</v>
      </c>
      <c r="Z19" s="134">
        <v>0</v>
      </c>
      <c r="AA19" s="127">
        <v>0</v>
      </c>
      <c r="AB19">
        <f t="shared" si="8"/>
        <v>0</v>
      </c>
      <c r="AC19">
        <f t="shared" si="9"/>
        <v>0</v>
      </c>
      <c r="AD19">
        <f t="shared" si="10"/>
        <v>0</v>
      </c>
      <c r="AE19">
        <f t="shared" si="3"/>
        <v>0</v>
      </c>
      <c r="AF19">
        <f t="shared" si="4"/>
        <v>0</v>
      </c>
      <c r="AH19">
        <f t="shared" si="11"/>
        <v>15.365821170728879</v>
      </c>
      <c r="AI19">
        <f t="shared" si="5"/>
        <v>13.652693816685344</v>
      </c>
      <c r="AJ19">
        <f t="shared" si="6"/>
        <v>12.214493816685344</v>
      </c>
      <c r="AK19">
        <f t="shared" si="12"/>
        <v>9.928309550618918</v>
      </c>
      <c r="AU19">
        <f t="shared" si="13"/>
        <v>10.335530392022616</v>
      </c>
    </row>
    <row r="20" spans="1:47" ht="12.75">
      <c r="A20" s="72">
        <v>12</v>
      </c>
      <c r="B20" s="73">
        <v>13.9</v>
      </c>
      <c r="C20" s="74">
        <v>10.9</v>
      </c>
      <c r="D20" s="74">
        <v>17</v>
      </c>
      <c r="E20" s="74">
        <v>7.3</v>
      </c>
      <c r="F20" s="75">
        <f t="shared" si="0"/>
        <v>12.15</v>
      </c>
      <c r="G20" s="67">
        <f t="shared" si="7"/>
        <v>67.00445925358865</v>
      </c>
      <c r="H20" s="76">
        <f t="shared" si="1"/>
        <v>7.881399179279026</v>
      </c>
      <c r="I20" s="77">
        <v>3.1</v>
      </c>
      <c r="J20" s="75"/>
      <c r="K20" s="77"/>
      <c r="L20" s="74">
        <v>13</v>
      </c>
      <c r="M20" s="74"/>
      <c r="N20" s="74">
        <v>12.9</v>
      </c>
      <c r="O20" s="75">
        <v>12.2</v>
      </c>
      <c r="P20" s="78" t="s">
        <v>122</v>
      </c>
      <c r="Q20" s="79">
        <v>28</v>
      </c>
      <c r="R20" s="76">
        <v>8.5</v>
      </c>
      <c r="S20" s="76">
        <v>77</v>
      </c>
      <c r="T20" s="76" t="s">
        <v>126</v>
      </c>
      <c r="U20" s="76"/>
      <c r="V20" s="80">
        <v>1</v>
      </c>
      <c r="W20" s="73">
        <v>1008.2</v>
      </c>
      <c r="X20" s="121">
        <f t="shared" si="2"/>
        <v>1018.439903768686</v>
      </c>
      <c r="Y20" s="127">
        <v>0</v>
      </c>
      <c r="Z20" s="134">
        <v>0</v>
      </c>
      <c r="AA20" s="127">
        <v>0</v>
      </c>
      <c r="AB20">
        <f t="shared" si="8"/>
        <v>0</v>
      </c>
      <c r="AC20">
        <f t="shared" si="9"/>
        <v>0</v>
      </c>
      <c r="AD20">
        <f t="shared" si="10"/>
        <v>0</v>
      </c>
      <c r="AE20">
        <f t="shared" si="3"/>
        <v>0</v>
      </c>
      <c r="AF20">
        <f t="shared" si="4"/>
        <v>0</v>
      </c>
      <c r="AH20">
        <f t="shared" si="11"/>
        <v>15.87400375938533</v>
      </c>
      <c r="AI20">
        <f t="shared" si="5"/>
        <v>13.033290380870474</v>
      </c>
      <c r="AJ20">
        <f t="shared" si="6"/>
        <v>10.636290380870474</v>
      </c>
      <c r="AK20">
        <f t="shared" si="12"/>
        <v>7.881399179279026</v>
      </c>
      <c r="AU20">
        <f t="shared" si="13"/>
        <v>10.409217330872597</v>
      </c>
    </row>
    <row r="21" spans="1:47" ht="12.75">
      <c r="A21" s="63">
        <v>13</v>
      </c>
      <c r="B21" s="64">
        <v>14.1</v>
      </c>
      <c r="C21" s="65">
        <v>10.9</v>
      </c>
      <c r="D21" s="65">
        <v>16.8</v>
      </c>
      <c r="E21" s="65">
        <v>4.9</v>
      </c>
      <c r="F21" s="66">
        <f t="shared" si="0"/>
        <v>10.850000000000001</v>
      </c>
      <c r="G21" s="67">
        <f t="shared" si="7"/>
        <v>65.14674036846252</v>
      </c>
      <c r="H21" s="67">
        <f t="shared" si="1"/>
        <v>7.65947321131056</v>
      </c>
      <c r="I21" s="68">
        <v>0.1</v>
      </c>
      <c r="J21" s="66"/>
      <c r="K21" s="68"/>
      <c r="L21" s="65">
        <v>12.5</v>
      </c>
      <c r="M21" s="65"/>
      <c r="N21" s="65">
        <v>12.8</v>
      </c>
      <c r="O21" s="66">
        <v>12.2</v>
      </c>
      <c r="P21" s="69" t="s">
        <v>125</v>
      </c>
      <c r="Q21" s="70">
        <v>28</v>
      </c>
      <c r="R21" s="67">
        <v>4.6</v>
      </c>
      <c r="S21" s="67">
        <v>66</v>
      </c>
      <c r="T21" s="67">
        <v>0.7</v>
      </c>
      <c r="U21" s="67"/>
      <c r="V21" s="71">
        <v>2</v>
      </c>
      <c r="W21" s="64">
        <v>1010.6</v>
      </c>
      <c r="X21" s="121">
        <f t="shared" si="2"/>
        <v>1020.8570907657867</v>
      </c>
      <c r="Y21" s="127">
        <v>0</v>
      </c>
      <c r="Z21" s="134">
        <v>0</v>
      </c>
      <c r="AA21" s="127">
        <v>0</v>
      </c>
      <c r="AB21">
        <f t="shared" si="8"/>
        <v>0</v>
      </c>
      <c r="AC21">
        <f t="shared" si="9"/>
        <v>0</v>
      </c>
      <c r="AD21">
        <f t="shared" si="10"/>
        <v>0</v>
      </c>
      <c r="AE21">
        <f t="shared" si="3"/>
        <v>0</v>
      </c>
      <c r="AF21">
        <f t="shared" si="4"/>
        <v>0</v>
      </c>
      <c r="AH21">
        <f t="shared" si="11"/>
        <v>16.081373099585093</v>
      </c>
      <c r="AI21">
        <f t="shared" si="5"/>
        <v>13.033290380870474</v>
      </c>
      <c r="AJ21">
        <f t="shared" si="6"/>
        <v>10.476490380870475</v>
      </c>
      <c r="AK21">
        <f t="shared" si="12"/>
        <v>7.65947321131056</v>
      </c>
      <c r="AU21">
        <f t="shared" si="13"/>
        <v>10.28452825006136</v>
      </c>
    </row>
    <row r="22" spans="1:47" ht="12.75">
      <c r="A22" s="72">
        <v>14</v>
      </c>
      <c r="B22" s="73">
        <v>12.4</v>
      </c>
      <c r="C22" s="74">
        <v>10</v>
      </c>
      <c r="D22" s="74">
        <v>15.8</v>
      </c>
      <c r="E22" s="74">
        <v>2.8</v>
      </c>
      <c r="F22" s="75">
        <f t="shared" si="0"/>
        <v>9.3</v>
      </c>
      <c r="G22" s="67">
        <f t="shared" si="7"/>
        <v>71.95392111218383</v>
      </c>
      <c r="H22" s="76">
        <f t="shared" si="1"/>
        <v>7.4897595187177535</v>
      </c>
      <c r="I22" s="77">
        <v>-1.5</v>
      </c>
      <c r="J22" s="75"/>
      <c r="K22" s="77"/>
      <c r="L22" s="74">
        <v>11</v>
      </c>
      <c r="M22" s="74"/>
      <c r="N22" s="74">
        <v>12.5</v>
      </c>
      <c r="O22" s="75">
        <v>12.8</v>
      </c>
      <c r="P22" s="78" t="s">
        <v>128</v>
      </c>
      <c r="Q22" s="79">
        <v>31</v>
      </c>
      <c r="R22" s="76">
        <v>8.1</v>
      </c>
      <c r="S22" s="76">
        <v>75</v>
      </c>
      <c r="T22" s="76">
        <v>0.3</v>
      </c>
      <c r="U22" s="76"/>
      <c r="V22" s="80">
        <v>4</v>
      </c>
      <c r="W22" s="73">
        <v>1009.2</v>
      </c>
      <c r="X22" s="121">
        <f t="shared" si="2"/>
        <v>1019.5042248193915</v>
      </c>
      <c r="Y22" s="127">
        <v>0</v>
      </c>
      <c r="Z22" s="134">
        <v>0</v>
      </c>
      <c r="AA22" s="127">
        <v>0</v>
      </c>
      <c r="AB22">
        <f t="shared" si="8"/>
        <v>0</v>
      </c>
      <c r="AC22">
        <f t="shared" si="9"/>
        <v>0</v>
      </c>
      <c r="AD22">
        <f t="shared" si="10"/>
        <v>0</v>
      </c>
      <c r="AE22">
        <f t="shared" si="3"/>
        <v>0</v>
      </c>
      <c r="AF22">
        <f t="shared" si="4"/>
        <v>0</v>
      </c>
      <c r="AH22">
        <f t="shared" si="11"/>
        <v>14.392152154059962</v>
      </c>
      <c r="AI22">
        <f t="shared" si="5"/>
        <v>12.273317807277772</v>
      </c>
      <c r="AJ22">
        <f t="shared" si="6"/>
        <v>10.355717807277772</v>
      </c>
      <c r="AK22">
        <f t="shared" si="12"/>
        <v>7.4897595187177535</v>
      </c>
      <c r="AU22">
        <f t="shared" si="13"/>
        <v>10.153525808230464</v>
      </c>
    </row>
    <row r="23" spans="1:47" ht="12.75">
      <c r="A23" s="63">
        <v>15</v>
      </c>
      <c r="B23" s="64">
        <v>11.8</v>
      </c>
      <c r="C23" s="65">
        <v>9.9</v>
      </c>
      <c r="D23" s="65">
        <v>13.9</v>
      </c>
      <c r="E23" s="65">
        <v>6.9</v>
      </c>
      <c r="F23" s="66">
        <f t="shared" si="0"/>
        <v>10.4</v>
      </c>
      <c r="G23" s="67">
        <f t="shared" si="7"/>
        <v>77.15020970476233</v>
      </c>
      <c r="H23" s="67">
        <f t="shared" si="1"/>
        <v>7.9322863826561845</v>
      </c>
      <c r="I23" s="68">
        <v>4.5</v>
      </c>
      <c r="J23" s="66"/>
      <c r="K23" s="68"/>
      <c r="L23" s="65">
        <v>11</v>
      </c>
      <c r="M23" s="65"/>
      <c r="N23" s="65">
        <v>12.4</v>
      </c>
      <c r="O23" s="66">
        <v>12.2</v>
      </c>
      <c r="P23" s="69" t="s">
        <v>122</v>
      </c>
      <c r="Q23" s="70">
        <v>24</v>
      </c>
      <c r="R23" s="67">
        <v>0.7</v>
      </c>
      <c r="S23" s="67">
        <v>55</v>
      </c>
      <c r="T23" s="67" t="s">
        <v>126</v>
      </c>
      <c r="U23" s="67"/>
      <c r="V23" s="71">
        <v>8</v>
      </c>
      <c r="W23" s="64">
        <v>1015.2</v>
      </c>
      <c r="X23" s="121">
        <f t="shared" si="2"/>
        <v>1025.587442719373</v>
      </c>
      <c r="Y23" s="127">
        <v>0</v>
      </c>
      <c r="Z23" s="134">
        <v>0</v>
      </c>
      <c r="AA23" s="127">
        <v>0</v>
      </c>
      <c r="AB23">
        <f t="shared" si="8"/>
        <v>0</v>
      </c>
      <c r="AC23">
        <f t="shared" si="9"/>
        <v>0</v>
      </c>
      <c r="AD23">
        <f t="shared" si="10"/>
        <v>0</v>
      </c>
      <c r="AE23">
        <f t="shared" si="3"/>
        <v>0</v>
      </c>
      <c r="AF23">
        <f t="shared" si="4"/>
        <v>0</v>
      </c>
      <c r="AH23">
        <f t="shared" si="11"/>
        <v>13.834354463552966</v>
      </c>
      <c r="AI23">
        <f t="shared" si="5"/>
        <v>12.191333479931261</v>
      </c>
      <c r="AJ23">
        <f t="shared" si="6"/>
        <v>10.67323347993126</v>
      </c>
      <c r="AK23">
        <f t="shared" si="12"/>
        <v>7.9322863826561845</v>
      </c>
      <c r="AU23">
        <f t="shared" si="13"/>
        <v>10.13279465880559</v>
      </c>
    </row>
    <row r="24" spans="1:47" ht="12.75">
      <c r="A24" s="72">
        <v>16</v>
      </c>
      <c r="B24" s="73">
        <v>12.1</v>
      </c>
      <c r="C24" s="74">
        <v>11.4</v>
      </c>
      <c r="D24" s="74">
        <v>17.6</v>
      </c>
      <c r="E24" s="74">
        <v>10.2</v>
      </c>
      <c r="F24" s="75">
        <f t="shared" si="0"/>
        <v>13.9</v>
      </c>
      <c r="G24" s="67">
        <f t="shared" si="7"/>
        <v>91.5171795296115</v>
      </c>
      <c r="H24" s="76">
        <f t="shared" si="1"/>
        <v>10.761644257352154</v>
      </c>
      <c r="I24" s="77">
        <v>9.3</v>
      </c>
      <c r="J24" s="75"/>
      <c r="K24" s="77"/>
      <c r="L24" s="74">
        <v>12.5</v>
      </c>
      <c r="M24" s="74"/>
      <c r="N24" s="74">
        <v>12.4</v>
      </c>
      <c r="O24" s="75">
        <v>12.2</v>
      </c>
      <c r="P24" s="78" t="s">
        <v>122</v>
      </c>
      <c r="Q24" s="79">
        <v>28</v>
      </c>
      <c r="R24" s="76">
        <v>7.2</v>
      </c>
      <c r="S24" s="76">
        <v>88</v>
      </c>
      <c r="T24" s="76">
        <v>0.2</v>
      </c>
      <c r="U24" s="76"/>
      <c r="V24" s="80">
        <v>8</v>
      </c>
      <c r="W24" s="73">
        <v>1011.8</v>
      </c>
      <c r="X24" s="121">
        <f t="shared" si="2"/>
        <v>1022.1417013111266</v>
      </c>
      <c r="Y24" s="127">
        <v>0</v>
      </c>
      <c r="Z24" s="134">
        <v>0</v>
      </c>
      <c r="AA24" s="127">
        <v>0</v>
      </c>
      <c r="AB24">
        <f t="shared" si="8"/>
        <v>0</v>
      </c>
      <c r="AC24">
        <f t="shared" si="9"/>
        <v>0</v>
      </c>
      <c r="AD24">
        <f t="shared" si="10"/>
        <v>0</v>
      </c>
      <c r="AE24">
        <f t="shared" si="3"/>
        <v>0</v>
      </c>
      <c r="AF24">
        <f t="shared" si="4"/>
        <v>0</v>
      </c>
      <c r="AH24">
        <f t="shared" si="11"/>
        <v>14.110830506745673</v>
      </c>
      <c r="AI24">
        <f t="shared" si="5"/>
        <v>13.473134087977627</v>
      </c>
      <c r="AJ24">
        <f t="shared" si="6"/>
        <v>12.913834087977627</v>
      </c>
      <c r="AK24">
        <f t="shared" si="12"/>
        <v>10.761644257352154</v>
      </c>
      <c r="AU24">
        <f t="shared" si="13"/>
        <v>10.11862999328155</v>
      </c>
    </row>
    <row r="25" spans="1:47" ht="12.75">
      <c r="A25" s="63">
        <v>17</v>
      </c>
      <c r="B25" s="64">
        <v>15.3</v>
      </c>
      <c r="C25" s="65">
        <v>13</v>
      </c>
      <c r="D25" s="65">
        <v>17.4</v>
      </c>
      <c r="E25" s="65">
        <v>12.1</v>
      </c>
      <c r="F25" s="66">
        <f t="shared" si="0"/>
        <v>14.75</v>
      </c>
      <c r="G25" s="67">
        <f t="shared" si="7"/>
        <v>75.5738355818021</v>
      </c>
      <c r="H25" s="67">
        <f t="shared" si="1"/>
        <v>11.013398251155252</v>
      </c>
      <c r="I25" s="68">
        <v>11.1</v>
      </c>
      <c r="J25" s="66"/>
      <c r="K25" s="68"/>
      <c r="L25" s="65">
        <v>13.5</v>
      </c>
      <c r="M25" s="65"/>
      <c r="N25" s="65">
        <v>12.8</v>
      </c>
      <c r="O25" s="66">
        <v>12.2</v>
      </c>
      <c r="P25" s="69" t="s">
        <v>122</v>
      </c>
      <c r="Q25" s="70">
        <v>22</v>
      </c>
      <c r="R25" s="67">
        <v>1.8</v>
      </c>
      <c r="S25" s="67">
        <v>60</v>
      </c>
      <c r="T25" s="67">
        <v>0</v>
      </c>
      <c r="U25" s="67"/>
      <c r="V25" s="71">
        <v>6</v>
      </c>
      <c r="W25" s="64">
        <v>1009.2</v>
      </c>
      <c r="X25" s="121">
        <f t="shared" si="2"/>
        <v>1019.4000181621204</v>
      </c>
      <c r="Y25" s="127">
        <v>0</v>
      </c>
      <c r="Z25" s="134">
        <v>0</v>
      </c>
      <c r="AA25" s="127">
        <v>0</v>
      </c>
      <c r="AB25">
        <f t="shared" si="8"/>
        <v>0</v>
      </c>
      <c r="AC25">
        <f t="shared" si="9"/>
        <v>0</v>
      </c>
      <c r="AD25">
        <f t="shared" si="10"/>
        <v>0</v>
      </c>
      <c r="AE25">
        <f t="shared" si="3"/>
        <v>0</v>
      </c>
      <c r="AF25">
        <f t="shared" si="4"/>
        <v>0</v>
      </c>
      <c r="AH25">
        <f t="shared" si="11"/>
        <v>17.376281118859826</v>
      </c>
      <c r="AI25">
        <f t="shared" si="5"/>
        <v>14.96962212299885</v>
      </c>
      <c r="AJ25">
        <f t="shared" si="6"/>
        <v>13.131922122998848</v>
      </c>
      <c r="AK25">
        <f t="shared" si="12"/>
        <v>11.013398251155252</v>
      </c>
      <c r="AU25">
        <f t="shared" si="13"/>
        <v>10.180221046998247</v>
      </c>
    </row>
    <row r="26" spans="1:47" ht="12.75">
      <c r="A26" s="72">
        <v>18</v>
      </c>
      <c r="B26" s="73">
        <v>14.6</v>
      </c>
      <c r="C26" s="74">
        <v>13.1</v>
      </c>
      <c r="D26" s="74">
        <v>15.4</v>
      </c>
      <c r="E26" s="74">
        <v>11.2</v>
      </c>
      <c r="F26" s="75">
        <f t="shared" si="0"/>
        <v>13.3</v>
      </c>
      <c r="G26" s="67">
        <f t="shared" si="7"/>
        <v>83.49862801260329</v>
      </c>
      <c r="H26" s="76">
        <f t="shared" si="1"/>
        <v>11.838231095570425</v>
      </c>
      <c r="I26" s="77">
        <v>9.2</v>
      </c>
      <c r="J26" s="75"/>
      <c r="K26" s="77"/>
      <c r="L26" s="74">
        <v>13</v>
      </c>
      <c r="M26" s="74"/>
      <c r="N26" s="74">
        <v>13</v>
      </c>
      <c r="O26" s="75">
        <v>12.3</v>
      </c>
      <c r="P26" s="78" t="s">
        <v>125</v>
      </c>
      <c r="Q26" s="79">
        <v>26</v>
      </c>
      <c r="R26" s="76">
        <v>2.2</v>
      </c>
      <c r="S26" s="76">
        <v>65</v>
      </c>
      <c r="T26" s="76">
        <v>1.4</v>
      </c>
      <c r="U26" s="76"/>
      <c r="V26" s="80">
        <v>8</v>
      </c>
      <c r="W26" s="73">
        <v>1002.5</v>
      </c>
      <c r="X26" s="121">
        <f t="shared" si="2"/>
        <v>1012.6570952170416</v>
      </c>
      <c r="Y26" s="127">
        <v>0</v>
      </c>
      <c r="Z26" s="134">
        <v>0</v>
      </c>
      <c r="AA26" s="127">
        <v>0</v>
      </c>
      <c r="AB26">
        <f t="shared" si="8"/>
        <v>0</v>
      </c>
      <c r="AC26">
        <f t="shared" si="9"/>
        <v>0</v>
      </c>
      <c r="AD26">
        <f t="shared" si="10"/>
        <v>0</v>
      </c>
      <c r="AE26">
        <f t="shared" si="3"/>
        <v>0</v>
      </c>
      <c r="AF26">
        <f t="shared" si="4"/>
        <v>0</v>
      </c>
      <c r="AH26">
        <f t="shared" si="11"/>
        <v>16.61023797035605</v>
      </c>
      <c r="AI26">
        <f t="shared" si="5"/>
        <v>15.067820814875786</v>
      </c>
      <c r="AJ26">
        <f t="shared" si="6"/>
        <v>13.869320814875785</v>
      </c>
      <c r="AK26">
        <f t="shared" si="12"/>
        <v>11.838231095570425</v>
      </c>
      <c r="AU26">
        <f t="shared" si="13"/>
        <v>10.25475061761859</v>
      </c>
    </row>
    <row r="27" spans="1:47" ht="12.75">
      <c r="A27" s="63">
        <v>19</v>
      </c>
      <c r="B27" s="64">
        <v>12.8</v>
      </c>
      <c r="C27" s="65">
        <v>10.2</v>
      </c>
      <c r="D27" s="65">
        <v>17.9</v>
      </c>
      <c r="E27" s="65">
        <v>2.6</v>
      </c>
      <c r="F27" s="66">
        <f t="shared" si="0"/>
        <v>10.25</v>
      </c>
      <c r="G27" s="67">
        <f t="shared" si="7"/>
        <v>70.12796169707244</v>
      </c>
      <c r="H27" s="67">
        <f t="shared" si="1"/>
        <v>7.497703466304592</v>
      </c>
      <c r="I27" s="68">
        <v>-1.1</v>
      </c>
      <c r="J27" s="66"/>
      <c r="K27" s="68"/>
      <c r="L27" s="65">
        <v>12</v>
      </c>
      <c r="M27" s="65"/>
      <c r="N27" s="65">
        <v>12.9</v>
      </c>
      <c r="O27" s="66">
        <v>12.4</v>
      </c>
      <c r="P27" s="69" t="s">
        <v>134</v>
      </c>
      <c r="Q27" s="70">
        <v>15</v>
      </c>
      <c r="R27" s="67">
        <v>8.5</v>
      </c>
      <c r="S27" s="67">
        <v>105</v>
      </c>
      <c r="T27" s="67">
        <v>0</v>
      </c>
      <c r="U27" s="67"/>
      <c r="V27" s="71">
        <v>0</v>
      </c>
      <c r="W27" s="64">
        <v>1008.6</v>
      </c>
      <c r="X27" s="121">
        <f t="shared" si="2"/>
        <v>1018.8836075245865</v>
      </c>
      <c r="Y27" s="127">
        <v>0</v>
      </c>
      <c r="Z27" s="134">
        <v>0</v>
      </c>
      <c r="AA27" s="127">
        <v>0</v>
      </c>
      <c r="AB27">
        <f t="shared" si="8"/>
        <v>0</v>
      </c>
      <c r="AC27">
        <f t="shared" si="9"/>
        <v>0</v>
      </c>
      <c r="AD27">
        <f t="shared" si="10"/>
        <v>0</v>
      </c>
      <c r="AE27">
        <f t="shared" si="3"/>
        <v>0</v>
      </c>
      <c r="AF27">
        <f t="shared" si="4"/>
        <v>0</v>
      </c>
      <c r="AH27">
        <f t="shared" si="11"/>
        <v>14.77491028826301</v>
      </c>
      <c r="AI27">
        <f t="shared" si="5"/>
        <v>12.4387434277299</v>
      </c>
      <c r="AJ27">
        <f t="shared" si="6"/>
        <v>10.3613434277299</v>
      </c>
      <c r="AK27">
        <f t="shared" si="12"/>
        <v>7.497703466304592</v>
      </c>
      <c r="AU27">
        <f t="shared" si="13"/>
        <v>10.310784494675975</v>
      </c>
    </row>
    <row r="28" spans="1:47" ht="12.75">
      <c r="A28" s="72">
        <v>20</v>
      </c>
      <c r="B28" s="73">
        <v>13.3</v>
      </c>
      <c r="C28" s="74">
        <v>10.3</v>
      </c>
      <c r="D28" s="74">
        <v>17.5</v>
      </c>
      <c r="E28" s="74">
        <v>7.7</v>
      </c>
      <c r="F28" s="75">
        <f t="shared" si="0"/>
        <v>12.6</v>
      </c>
      <c r="G28" s="67">
        <f t="shared" si="7"/>
        <v>66.32545726059351</v>
      </c>
      <c r="H28" s="76">
        <f t="shared" si="1"/>
        <v>7.160912834528953</v>
      </c>
      <c r="I28" s="77">
        <v>6.1</v>
      </c>
      <c r="J28" s="75"/>
      <c r="K28" s="77"/>
      <c r="L28" s="74">
        <v>13.5</v>
      </c>
      <c r="M28" s="74"/>
      <c r="N28" s="74">
        <v>12.9</v>
      </c>
      <c r="O28" s="75">
        <v>12.3</v>
      </c>
      <c r="P28" s="78" t="s">
        <v>125</v>
      </c>
      <c r="Q28" s="79">
        <v>27</v>
      </c>
      <c r="R28" s="76">
        <v>6.1</v>
      </c>
      <c r="S28" s="76">
        <v>77</v>
      </c>
      <c r="T28" s="76">
        <v>0</v>
      </c>
      <c r="U28" s="76"/>
      <c r="V28" s="80">
        <v>0</v>
      </c>
      <c r="W28" s="73">
        <v>1007</v>
      </c>
      <c r="X28" s="121">
        <f t="shared" si="2"/>
        <v>1017.2492660414558</v>
      </c>
      <c r="Y28" s="127">
        <v>0</v>
      </c>
      <c r="Z28" s="134">
        <v>0</v>
      </c>
      <c r="AA28" s="127">
        <v>0</v>
      </c>
      <c r="AB28">
        <f t="shared" si="8"/>
        <v>0</v>
      </c>
      <c r="AC28">
        <f t="shared" si="9"/>
        <v>0</v>
      </c>
      <c r="AD28">
        <f t="shared" si="10"/>
        <v>0</v>
      </c>
      <c r="AE28">
        <f t="shared" si="3"/>
        <v>0</v>
      </c>
      <c r="AF28">
        <f t="shared" si="4"/>
        <v>0</v>
      </c>
      <c r="AH28">
        <f t="shared" si="11"/>
        <v>15.265917559839318</v>
      </c>
      <c r="AI28">
        <f t="shared" si="5"/>
        <v>12.522189626588666</v>
      </c>
      <c r="AJ28">
        <f t="shared" si="6"/>
        <v>10.125189626588666</v>
      </c>
      <c r="AK28">
        <f t="shared" si="12"/>
        <v>7.160912834528953</v>
      </c>
      <c r="AU28">
        <f t="shared" si="13"/>
        <v>10.239903768685933</v>
      </c>
    </row>
    <row r="29" spans="1:47" ht="12.75">
      <c r="A29" s="63">
        <v>21</v>
      </c>
      <c r="B29" s="64">
        <v>15.1</v>
      </c>
      <c r="C29" s="65">
        <v>12.6</v>
      </c>
      <c r="D29" s="65">
        <v>20.4</v>
      </c>
      <c r="E29" s="65">
        <v>4.8</v>
      </c>
      <c r="F29" s="66">
        <f t="shared" si="0"/>
        <v>12.6</v>
      </c>
      <c r="G29" s="67">
        <f t="shared" si="7"/>
        <v>73.36306091952073</v>
      </c>
      <c r="H29" s="67">
        <f t="shared" si="1"/>
        <v>10.374798252152134</v>
      </c>
      <c r="I29" s="68">
        <v>0.4</v>
      </c>
      <c r="J29" s="66"/>
      <c r="K29" s="68"/>
      <c r="L29" s="65">
        <v>14</v>
      </c>
      <c r="M29" s="65"/>
      <c r="N29" s="65">
        <v>12.9</v>
      </c>
      <c r="O29" s="66">
        <v>12.4</v>
      </c>
      <c r="P29" s="69" t="s">
        <v>125</v>
      </c>
      <c r="Q29" s="70">
        <v>27</v>
      </c>
      <c r="R29" s="67">
        <v>6.8</v>
      </c>
      <c r="S29" s="67">
        <v>88</v>
      </c>
      <c r="T29" s="67">
        <v>2.4</v>
      </c>
      <c r="U29" s="67"/>
      <c r="V29" s="71">
        <v>3</v>
      </c>
      <c r="W29" s="64">
        <v>1009</v>
      </c>
      <c r="X29" s="121">
        <f t="shared" si="2"/>
        <v>1019.2051142975328</v>
      </c>
      <c r="Y29" s="127">
        <v>0</v>
      </c>
      <c r="Z29" s="134">
        <v>0</v>
      </c>
      <c r="AA29" s="127">
        <v>0</v>
      </c>
      <c r="AB29">
        <f t="shared" si="8"/>
        <v>0</v>
      </c>
      <c r="AC29">
        <f t="shared" si="9"/>
        <v>0</v>
      </c>
      <c r="AD29">
        <f t="shared" si="10"/>
        <v>0</v>
      </c>
      <c r="AE29">
        <f t="shared" si="3"/>
        <v>0</v>
      </c>
      <c r="AF29">
        <f t="shared" si="4"/>
        <v>0</v>
      </c>
      <c r="AH29">
        <f t="shared" si="11"/>
        <v>17.154310910261028</v>
      </c>
      <c r="AI29">
        <f t="shared" si="5"/>
        <v>14.58242756341879</v>
      </c>
      <c r="AJ29">
        <f t="shared" si="6"/>
        <v>12.58492756341879</v>
      </c>
      <c r="AK29">
        <f t="shared" si="12"/>
        <v>10.374798252152134</v>
      </c>
      <c r="AU29">
        <f t="shared" si="13"/>
        <v>10.257090765786623</v>
      </c>
    </row>
    <row r="30" spans="1:47" ht="12.75">
      <c r="A30" s="72">
        <v>22</v>
      </c>
      <c r="B30" s="73">
        <v>13.4</v>
      </c>
      <c r="C30" s="74">
        <v>10</v>
      </c>
      <c r="D30" s="74">
        <v>16.8</v>
      </c>
      <c r="E30" s="74">
        <v>8.3</v>
      </c>
      <c r="F30" s="75">
        <f t="shared" si="0"/>
        <v>12.55</v>
      </c>
      <c r="G30" s="67">
        <f t="shared" si="7"/>
        <v>62.19464421128915</v>
      </c>
      <c r="H30" s="76">
        <f t="shared" si="1"/>
        <v>6.320875693353043</v>
      </c>
      <c r="I30" s="77">
        <v>6.5</v>
      </c>
      <c r="J30" s="75"/>
      <c r="K30" s="77"/>
      <c r="L30" s="74">
        <v>13.1</v>
      </c>
      <c r="M30" s="74"/>
      <c r="N30" s="74">
        <v>13.1</v>
      </c>
      <c r="O30" s="75">
        <v>12.4</v>
      </c>
      <c r="P30" s="78" t="s">
        <v>137</v>
      </c>
      <c r="Q30" s="79">
        <v>40</v>
      </c>
      <c r="R30" s="76">
        <v>8.7</v>
      </c>
      <c r="S30" s="76">
        <v>87</v>
      </c>
      <c r="T30" s="76">
        <v>0.1</v>
      </c>
      <c r="U30" s="76"/>
      <c r="V30" s="80">
        <v>8</v>
      </c>
      <c r="W30" s="73">
        <v>999.6</v>
      </c>
      <c r="X30" s="121">
        <f t="shared" si="2"/>
        <v>1009.7703771273714</v>
      </c>
      <c r="Y30" s="127">
        <v>0</v>
      </c>
      <c r="Z30" s="134">
        <v>0</v>
      </c>
      <c r="AA30" s="127">
        <v>0</v>
      </c>
      <c r="AB30">
        <f t="shared" si="8"/>
        <v>0</v>
      </c>
      <c r="AC30">
        <f t="shared" si="9"/>
        <v>0</v>
      </c>
      <c r="AD30">
        <f t="shared" si="10"/>
        <v>0</v>
      </c>
      <c r="AE30">
        <f t="shared" si="3"/>
        <v>0</v>
      </c>
      <c r="AF30">
        <f t="shared" si="4"/>
        <v>0</v>
      </c>
      <c r="AH30">
        <f t="shared" si="11"/>
        <v>15.365821170728879</v>
      </c>
      <c r="AI30">
        <f t="shared" si="5"/>
        <v>12.273317807277772</v>
      </c>
      <c r="AJ30">
        <f t="shared" si="6"/>
        <v>9.55671780727777</v>
      </c>
      <c r="AK30">
        <f t="shared" si="12"/>
        <v>6.320875693353043</v>
      </c>
      <c r="AU30">
        <f t="shared" si="13"/>
        <v>10.304224819391509</v>
      </c>
    </row>
    <row r="31" spans="1:47" ht="12.75">
      <c r="A31" s="63">
        <v>23</v>
      </c>
      <c r="B31" s="64">
        <v>13.1</v>
      </c>
      <c r="C31" s="65">
        <v>10.8</v>
      </c>
      <c r="D31" s="65">
        <v>14.9</v>
      </c>
      <c r="E31" s="65">
        <v>8</v>
      </c>
      <c r="F31" s="66">
        <f t="shared" si="0"/>
        <v>11.45</v>
      </c>
      <c r="G31" s="67">
        <f t="shared" si="7"/>
        <v>73.72767214477129</v>
      </c>
      <c r="H31" s="67">
        <f t="shared" si="1"/>
        <v>8.521309251720286</v>
      </c>
      <c r="I31" s="68">
        <v>5.3</v>
      </c>
      <c r="J31" s="66"/>
      <c r="K31" s="68"/>
      <c r="L31" s="65">
        <v>13</v>
      </c>
      <c r="M31" s="65"/>
      <c r="N31" s="65">
        <v>13.1</v>
      </c>
      <c r="O31" s="66">
        <v>12.6</v>
      </c>
      <c r="P31" s="69" t="s">
        <v>138</v>
      </c>
      <c r="Q31" s="70">
        <v>34</v>
      </c>
      <c r="R31" s="67">
        <v>1.8</v>
      </c>
      <c r="S31" s="67">
        <v>77</v>
      </c>
      <c r="T31" s="67">
        <v>3</v>
      </c>
      <c r="U31" s="67"/>
      <c r="V31" s="71">
        <v>7</v>
      </c>
      <c r="W31" s="64">
        <v>1006.1</v>
      </c>
      <c r="X31" s="121">
        <f t="shared" si="2"/>
        <v>1016.3473029857408</v>
      </c>
      <c r="Y31" s="127">
        <v>0</v>
      </c>
      <c r="Z31" s="134">
        <v>0</v>
      </c>
      <c r="AA31" s="127">
        <v>0</v>
      </c>
      <c r="AB31">
        <f t="shared" si="8"/>
        <v>0</v>
      </c>
      <c r="AC31">
        <f t="shared" si="9"/>
        <v>0</v>
      </c>
      <c r="AD31">
        <f t="shared" si="10"/>
        <v>0</v>
      </c>
      <c r="AE31">
        <f t="shared" si="3"/>
        <v>0</v>
      </c>
      <c r="AF31">
        <f t="shared" si="4"/>
        <v>0</v>
      </c>
      <c r="AH31">
        <f t="shared" si="11"/>
        <v>15.067820814875786</v>
      </c>
      <c r="AI31">
        <f t="shared" si="5"/>
        <v>12.946853529753223</v>
      </c>
      <c r="AJ31">
        <f t="shared" si="6"/>
        <v>11.109153529753224</v>
      </c>
      <c r="AK31">
        <f t="shared" si="12"/>
        <v>8.521309251720286</v>
      </c>
      <c r="AU31">
        <f t="shared" si="13"/>
        <v>10.387442719373057</v>
      </c>
    </row>
    <row r="32" spans="1:47" ht="12.75">
      <c r="A32" s="72">
        <v>24</v>
      </c>
      <c r="B32" s="73">
        <v>12.7</v>
      </c>
      <c r="C32" s="74">
        <v>9</v>
      </c>
      <c r="D32" s="74">
        <v>16.9</v>
      </c>
      <c r="E32" s="74">
        <v>6</v>
      </c>
      <c r="F32" s="75">
        <f t="shared" si="0"/>
        <v>11.45</v>
      </c>
      <c r="G32" s="67">
        <f t="shared" si="7"/>
        <v>58.034923298485595</v>
      </c>
      <c r="H32" s="76">
        <f t="shared" si="1"/>
        <v>4.666044529443873</v>
      </c>
      <c r="I32" s="77">
        <v>3.6</v>
      </c>
      <c r="J32" s="75"/>
      <c r="K32" s="77"/>
      <c r="L32" s="74">
        <v>12.8</v>
      </c>
      <c r="M32" s="74"/>
      <c r="N32" s="74">
        <v>12.8</v>
      </c>
      <c r="O32" s="75">
        <v>12.6</v>
      </c>
      <c r="P32" s="78" t="s">
        <v>128</v>
      </c>
      <c r="Q32" s="79">
        <v>36</v>
      </c>
      <c r="R32" s="76">
        <v>8.9</v>
      </c>
      <c r="S32" s="76">
        <v>100</v>
      </c>
      <c r="T32" s="76">
        <v>0</v>
      </c>
      <c r="U32" s="76"/>
      <c r="V32" s="80">
        <v>0</v>
      </c>
      <c r="W32" s="73">
        <v>1012.1</v>
      </c>
      <c r="X32" s="121">
        <f t="shared" si="2"/>
        <v>1022.4229247674749</v>
      </c>
      <c r="Y32" s="127">
        <v>0</v>
      </c>
      <c r="Z32" s="134">
        <v>0</v>
      </c>
      <c r="AA32" s="127">
        <v>0</v>
      </c>
      <c r="AB32">
        <f t="shared" si="8"/>
        <v>0</v>
      </c>
      <c r="AC32">
        <f t="shared" si="9"/>
        <v>0</v>
      </c>
      <c r="AD32">
        <f t="shared" si="10"/>
        <v>0</v>
      </c>
      <c r="AE32">
        <f t="shared" si="3"/>
        <v>0</v>
      </c>
      <c r="AF32">
        <f t="shared" si="4"/>
        <v>0</v>
      </c>
      <c r="AH32">
        <f t="shared" si="11"/>
        <v>14.678391653320906</v>
      </c>
      <c r="AI32">
        <f t="shared" si="5"/>
        <v>11.474893337456098</v>
      </c>
      <c r="AJ32">
        <f t="shared" si="6"/>
        <v>8.5185933374561</v>
      </c>
      <c r="AK32">
        <f t="shared" si="12"/>
        <v>4.666044529443873</v>
      </c>
      <c r="AU32">
        <f t="shared" si="13"/>
        <v>10.341701311126558</v>
      </c>
    </row>
    <row r="33" spans="1:47" ht="12.75">
      <c r="A33" s="63">
        <v>25</v>
      </c>
      <c r="B33" s="64">
        <v>14.8</v>
      </c>
      <c r="C33" s="65">
        <v>10.9</v>
      </c>
      <c r="D33" s="65">
        <v>17.3</v>
      </c>
      <c r="E33" s="65">
        <v>3.4</v>
      </c>
      <c r="F33" s="66">
        <f t="shared" si="0"/>
        <v>10.35</v>
      </c>
      <c r="G33" s="67">
        <f t="shared" si="7"/>
        <v>58.93960334319114</v>
      </c>
      <c r="H33" s="67">
        <f t="shared" si="1"/>
        <v>6.858489925721687</v>
      </c>
      <c r="I33" s="68">
        <v>-0.7</v>
      </c>
      <c r="J33" s="66"/>
      <c r="K33" s="68"/>
      <c r="L33" s="65">
        <v>14</v>
      </c>
      <c r="M33" s="65"/>
      <c r="N33" s="65">
        <v>12.6</v>
      </c>
      <c r="O33" s="66">
        <v>12.5</v>
      </c>
      <c r="P33" s="69" t="s">
        <v>117</v>
      </c>
      <c r="Q33" s="70">
        <v>23</v>
      </c>
      <c r="R33" s="67">
        <v>6.7</v>
      </c>
      <c r="S33" s="67">
        <v>85</v>
      </c>
      <c r="T33" s="67">
        <v>0</v>
      </c>
      <c r="U33" s="67"/>
      <c r="V33" s="71">
        <v>3</v>
      </c>
      <c r="W33" s="64">
        <v>1015.4</v>
      </c>
      <c r="X33" s="121">
        <f t="shared" si="2"/>
        <v>1025.680607255772</v>
      </c>
      <c r="Y33" s="127">
        <v>0</v>
      </c>
      <c r="Z33" s="134">
        <v>0</v>
      </c>
      <c r="AA33" s="127">
        <v>0</v>
      </c>
      <c r="AB33">
        <f t="shared" si="8"/>
        <v>0</v>
      </c>
      <c r="AC33">
        <f t="shared" si="9"/>
        <v>0</v>
      </c>
      <c r="AD33">
        <f t="shared" si="10"/>
        <v>0</v>
      </c>
      <c r="AE33">
        <f t="shared" si="3"/>
        <v>0</v>
      </c>
      <c r="AF33">
        <f t="shared" si="4"/>
        <v>0</v>
      </c>
      <c r="AH33">
        <f t="shared" si="11"/>
        <v>16.8260215853932</v>
      </c>
      <c r="AI33">
        <f t="shared" si="5"/>
        <v>13.033290380870474</v>
      </c>
      <c r="AJ33">
        <f t="shared" si="6"/>
        <v>9.917190380870473</v>
      </c>
      <c r="AK33">
        <f t="shared" si="12"/>
        <v>6.858489925721687</v>
      </c>
      <c r="AU33">
        <f t="shared" si="13"/>
        <v>10.20001816212043</v>
      </c>
    </row>
    <row r="34" spans="1:47" ht="12.75">
      <c r="A34" s="72">
        <v>26</v>
      </c>
      <c r="B34" s="73">
        <v>11.3</v>
      </c>
      <c r="C34" s="74">
        <v>10.2</v>
      </c>
      <c r="D34" s="74">
        <v>14.8</v>
      </c>
      <c r="E34" s="74">
        <v>10.5</v>
      </c>
      <c r="F34" s="75">
        <f t="shared" si="0"/>
        <v>12.65</v>
      </c>
      <c r="G34" s="67">
        <f t="shared" si="7"/>
        <v>86.36974249857523</v>
      </c>
      <c r="H34" s="76">
        <f t="shared" si="1"/>
        <v>9.109259582368175</v>
      </c>
      <c r="I34" s="77">
        <v>9.2</v>
      </c>
      <c r="J34" s="75"/>
      <c r="K34" s="77"/>
      <c r="L34" s="74">
        <v>11</v>
      </c>
      <c r="M34" s="74"/>
      <c r="N34" s="74">
        <v>12.8</v>
      </c>
      <c r="O34" s="75">
        <v>12.4</v>
      </c>
      <c r="P34" s="78" t="s">
        <v>125</v>
      </c>
      <c r="Q34" s="79">
        <v>31</v>
      </c>
      <c r="R34" s="76">
        <v>2.9</v>
      </c>
      <c r="S34" s="76">
        <v>80</v>
      </c>
      <c r="T34" s="76">
        <v>3.6</v>
      </c>
      <c r="U34" s="76"/>
      <c r="V34" s="80">
        <v>8</v>
      </c>
      <c r="W34" s="73">
        <v>993.4</v>
      </c>
      <c r="X34" s="121">
        <f t="shared" si="2"/>
        <v>1003.5823604670709</v>
      </c>
      <c r="Y34" s="127">
        <v>0</v>
      </c>
      <c r="Z34" s="134">
        <v>0</v>
      </c>
      <c r="AA34" s="127">
        <v>0</v>
      </c>
      <c r="AB34">
        <f t="shared" si="8"/>
        <v>0</v>
      </c>
      <c r="AC34">
        <f t="shared" si="9"/>
        <v>0</v>
      </c>
      <c r="AD34">
        <f t="shared" si="10"/>
        <v>0</v>
      </c>
      <c r="AE34">
        <f t="shared" si="3"/>
        <v>0</v>
      </c>
      <c r="AF34">
        <f t="shared" si="4"/>
        <v>0</v>
      </c>
      <c r="AH34">
        <f t="shared" si="11"/>
        <v>13.384135570301822</v>
      </c>
      <c r="AI34">
        <f t="shared" si="5"/>
        <v>12.4387434277299</v>
      </c>
      <c r="AJ34">
        <f t="shared" si="6"/>
        <v>11.559843427729898</v>
      </c>
      <c r="AK34">
        <f t="shared" si="12"/>
        <v>9.109259582368175</v>
      </c>
      <c r="AU34">
        <f t="shared" si="13"/>
        <v>10.157095217041613</v>
      </c>
    </row>
    <row r="35" spans="1:47" ht="12.75">
      <c r="A35" s="63">
        <v>27</v>
      </c>
      <c r="B35" s="64">
        <v>12.2</v>
      </c>
      <c r="C35" s="65">
        <v>10.8</v>
      </c>
      <c r="D35" s="65">
        <v>15.6</v>
      </c>
      <c r="E35" s="65">
        <v>8.8</v>
      </c>
      <c r="F35" s="66">
        <f t="shared" si="0"/>
        <v>12.2</v>
      </c>
      <c r="G35" s="67">
        <f t="shared" si="7"/>
        <v>83.27373651550437</v>
      </c>
      <c r="H35" s="67">
        <f t="shared" si="1"/>
        <v>9.449892918778778</v>
      </c>
      <c r="I35" s="68">
        <v>8.4</v>
      </c>
      <c r="J35" s="66"/>
      <c r="K35" s="68"/>
      <c r="L35" s="65">
        <v>12.2</v>
      </c>
      <c r="M35" s="65"/>
      <c r="N35" s="65">
        <v>12.7</v>
      </c>
      <c r="O35" s="66">
        <v>12.4</v>
      </c>
      <c r="P35" s="69" t="s">
        <v>122</v>
      </c>
      <c r="Q35" s="70">
        <v>28</v>
      </c>
      <c r="R35" s="67">
        <v>6.8</v>
      </c>
      <c r="S35" s="67">
        <v>99</v>
      </c>
      <c r="T35" s="67">
        <v>0.3</v>
      </c>
      <c r="U35" s="67"/>
      <c r="V35" s="71">
        <v>8</v>
      </c>
      <c r="W35" s="64">
        <v>1006.6</v>
      </c>
      <c r="X35" s="121">
        <f t="shared" si="2"/>
        <v>1016.884924553172</v>
      </c>
      <c r="Y35" s="127">
        <v>0</v>
      </c>
      <c r="Z35" s="134">
        <v>0</v>
      </c>
      <c r="AA35" s="127">
        <v>0</v>
      </c>
      <c r="AB35">
        <f t="shared" si="8"/>
        <v>0</v>
      </c>
      <c r="AC35">
        <f t="shared" si="9"/>
        <v>0</v>
      </c>
      <c r="AD35">
        <f t="shared" si="10"/>
        <v>0</v>
      </c>
      <c r="AE35">
        <f>IF((MAX($T$9:$T$39)=$T35),A35,0)</f>
        <v>0</v>
      </c>
      <c r="AF35">
        <f t="shared" si="4"/>
        <v>0</v>
      </c>
      <c r="AH35">
        <f t="shared" si="11"/>
        <v>14.204062438763</v>
      </c>
      <c r="AI35">
        <f t="shared" si="5"/>
        <v>12.946853529753223</v>
      </c>
      <c r="AJ35">
        <f t="shared" si="6"/>
        <v>11.828253529753225</v>
      </c>
      <c r="AK35">
        <f t="shared" si="12"/>
        <v>9.449892918778778</v>
      </c>
      <c r="AU35">
        <f t="shared" si="13"/>
        <v>10.283607524586545</v>
      </c>
    </row>
    <row r="36" spans="1:47" ht="12.75">
      <c r="A36" s="72">
        <v>28</v>
      </c>
      <c r="B36" s="73">
        <v>13.1</v>
      </c>
      <c r="C36" s="74">
        <v>11.7</v>
      </c>
      <c r="D36" s="74">
        <v>17.1</v>
      </c>
      <c r="E36" s="74">
        <v>9.5</v>
      </c>
      <c r="F36" s="75">
        <f t="shared" si="0"/>
        <v>13.3</v>
      </c>
      <c r="G36" s="67">
        <f t="shared" si="7"/>
        <v>83.7855744084469</v>
      </c>
      <c r="H36" s="76">
        <f t="shared" si="1"/>
        <v>10.421999324523567</v>
      </c>
      <c r="I36" s="77">
        <v>8.3</v>
      </c>
      <c r="J36" s="75"/>
      <c r="K36" s="77"/>
      <c r="L36" s="74">
        <v>12.5</v>
      </c>
      <c r="M36" s="74"/>
      <c r="N36" s="74">
        <v>12.6</v>
      </c>
      <c r="O36" s="75">
        <v>12.4</v>
      </c>
      <c r="P36" s="78" t="s">
        <v>125</v>
      </c>
      <c r="Q36" s="79">
        <v>36</v>
      </c>
      <c r="R36" s="76">
        <v>5</v>
      </c>
      <c r="S36" s="76">
        <v>119</v>
      </c>
      <c r="T36" s="76">
        <v>1.4</v>
      </c>
      <c r="U36" s="76"/>
      <c r="V36" s="80">
        <v>8</v>
      </c>
      <c r="W36" s="73">
        <v>1000.1</v>
      </c>
      <c r="X36" s="121">
        <f t="shared" si="2"/>
        <v>1010.2861919451739</v>
      </c>
      <c r="Y36" s="127">
        <v>0</v>
      </c>
      <c r="Z36" s="134">
        <v>0</v>
      </c>
      <c r="AA36" s="127">
        <v>0</v>
      </c>
      <c r="AB36">
        <f t="shared" si="8"/>
        <v>0</v>
      </c>
      <c r="AC36">
        <f t="shared" si="9"/>
        <v>0</v>
      </c>
      <c r="AD36">
        <f t="shared" si="10"/>
        <v>0</v>
      </c>
      <c r="AE36">
        <f>IF((MAX($T$9:$T$39)=$T36),A36,0)</f>
        <v>0</v>
      </c>
      <c r="AF36">
        <f t="shared" si="4"/>
        <v>0</v>
      </c>
      <c r="AH36">
        <f t="shared" si="11"/>
        <v>15.067820814875786</v>
      </c>
      <c r="AI36">
        <f t="shared" si="5"/>
        <v>13.743260220579202</v>
      </c>
      <c r="AJ36">
        <f t="shared" si="6"/>
        <v>12.624660220579202</v>
      </c>
      <c r="AK36">
        <f t="shared" si="12"/>
        <v>10.421999324523567</v>
      </c>
      <c r="AU36">
        <f t="shared" si="13"/>
        <v>10.249266041455831</v>
      </c>
    </row>
    <row r="37" spans="1:47" ht="12.75">
      <c r="A37" s="63">
        <v>29</v>
      </c>
      <c r="B37" s="64">
        <v>14.6</v>
      </c>
      <c r="C37" s="65">
        <v>12.8</v>
      </c>
      <c r="D37" s="65">
        <v>17.9</v>
      </c>
      <c r="E37" s="65">
        <v>11.9</v>
      </c>
      <c r="F37" s="66">
        <f t="shared" si="0"/>
        <v>14.899999999999999</v>
      </c>
      <c r="G37" s="67">
        <f t="shared" si="7"/>
        <v>80.2921084698772</v>
      </c>
      <c r="H37" s="67">
        <f t="shared" si="1"/>
        <v>11.246473195853243</v>
      </c>
      <c r="I37" s="68">
        <v>10.8</v>
      </c>
      <c r="J37" s="66"/>
      <c r="K37" s="68"/>
      <c r="L37" s="65">
        <v>13.5</v>
      </c>
      <c r="M37" s="65"/>
      <c r="N37" s="65">
        <v>12.8</v>
      </c>
      <c r="O37" s="66">
        <v>12.4</v>
      </c>
      <c r="P37" s="69" t="s">
        <v>138</v>
      </c>
      <c r="Q37" s="70">
        <v>33</v>
      </c>
      <c r="R37" s="67">
        <v>1.2</v>
      </c>
      <c r="S37" s="67">
        <v>60</v>
      </c>
      <c r="T37" s="67">
        <v>9.4</v>
      </c>
      <c r="U37" s="67"/>
      <c r="V37" s="71">
        <v>8</v>
      </c>
      <c r="W37" s="64">
        <v>1007.5</v>
      </c>
      <c r="X37" s="121">
        <f t="shared" si="2"/>
        <v>1017.7077540460543</v>
      </c>
      <c r="Y37" s="127">
        <v>0</v>
      </c>
      <c r="Z37" s="134">
        <v>0</v>
      </c>
      <c r="AA37" s="127">
        <v>0</v>
      </c>
      <c r="AB37">
        <f t="shared" si="8"/>
        <v>0</v>
      </c>
      <c r="AC37">
        <f t="shared" si="9"/>
        <v>0</v>
      </c>
      <c r="AD37">
        <f t="shared" si="10"/>
        <v>0</v>
      </c>
      <c r="AE37">
        <f>IF((MAX($T$9:$T$39)=$T37),A37,0)</f>
        <v>0</v>
      </c>
      <c r="AF37">
        <f t="shared" si="4"/>
        <v>0</v>
      </c>
      <c r="AH37">
        <f t="shared" si="11"/>
        <v>16.61023797035605</v>
      </c>
      <c r="AI37">
        <f t="shared" si="5"/>
        <v>14.77491028826301</v>
      </c>
      <c r="AJ37">
        <f t="shared" si="6"/>
        <v>13.33671028826301</v>
      </c>
      <c r="AK37">
        <f t="shared" si="12"/>
        <v>11.246473195853243</v>
      </c>
      <c r="AU37">
        <f t="shared" si="13"/>
        <v>10.205114297532738</v>
      </c>
    </row>
    <row r="38" spans="1:47" ht="12.75">
      <c r="A38" s="72">
        <v>30</v>
      </c>
      <c r="B38" s="73">
        <v>10.6</v>
      </c>
      <c r="C38" s="74">
        <v>10.4</v>
      </c>
      <c r="D38" s="74">
        <v>13.2</v>
      </c>
      <c r="E38" s="74">
        <v>10.1</v>
      </c>
      <c r="F38" s="75">
        <f t="shared" si="0"/>
        <v>11.649999999999999</v>
      </c>
      <c r="G38" s="67">
        <f t="shared" si="7"/>
        <v>97.4234777018031</v>
      </c>
      <c r="H38" s="76">
        <f t="shared" si="1"/>
        <v>10.209113573465155</v>
      </c>
      <c r="I38" s="77">
        <v>10.9</v>
      </c>
      <c r="J38" s="75"/>
      <c r="K38" s="77"/>
      <c r="L38" s="74">
        <v>11</v>
      </c>
      <c r="M38" s="74"/>
      <c r="N38" s="74">
        <v>12.9</v>
      </c>
      <c r="O38" s="75">
        <v>12.5</v>
      </c>
      <c r="P38" s="78" t="s">
        <v>147</v>
      </c>
      <c r="Q38" s="79">
        <v>17</v>
      </c>
      <c r="R38" s="76">
        <v>1</v>
      </c>
      <c r="S38" s="76">
        <v>55</v>
      </c>
      <c r="T38" s="76">
        <v>5.1</v>
      </c>
      <c r="U38" s="76"/>
      <c r="V38" s="80">
        <v>8</v>
      </c>
      <c r="W38" s="73">
        <v>1000</v>
      </c>
      <c r="X38" s="121">
        <f t="shared" si="2"/>
        <v>1010.2754484508612</v>
      </c>
      <c r="Y38" s="127">
        <v>0</v>
      </c>
      <c r="Z38" s="134">
        <v>0</v>
      </c>
      <c r="AA38" s="127">
        <v>0</v>
      </c>
      <c r="AB38">
        <f t="shared" si="8"/>
        <v>0</v>
      </c>
      <c r="AC38">
        <f t="shared" si="9"/>
        <v>0</v>
      </c>
      <c r="AD38">
        <f t="shared" si="10"/>
        <v>0</v>
      </c>
      <c r="AE38">
        <f>IF((MAX($T$9:$T$39)=$T38),A38,0)</f>
        <v>0</v>
      </c>
      <c r="AF38">
        <f t="shared" si="4"/>
        <v>0</v>
      </c>
      <c r="AH38">
        <f t="shared" si="11"/>
        <v>12.775491423705457</v>
      </c>
      <c r="AI38">
        <f t="shared" si="5"/>
        <v>12.606128038469452</v>
      </c>
      <c r="AJ38">
        <f t="shared" si="6"/>
        <v>12.446328038469453</v>
      </c>
      <c r="AK38">
        <f t="shared" si="12"/>
        <v>10.209113573465155</v>
      </c>
      <c r="AU38">
        <f t="shared" si="13"/>
        <v>10.17037712737133</v>
      </c>
    </row>
    <row r="39" spans="1:47" ht="12.75">
      <c r="A39" s="63">
        <v>31</v>
      </c>
      <c r="B39" s="64">
        <v>12.1</v>
      </c>
      <c r="C39" s="65">
        <v>9.8</v>
      </c>
      <c r="D39" s="65">
        <v>17.3</v>
      </c>
      <c r="E39" s="65">
        <v>6</v>
      </c>
      <c r="F39" s="66">
        <f t="shared" si="0"/>
        <v>11.65</v>
      </c>
      <c r="G39" s="67">
        <f t="shared" si="7"/>
        <v>72.79608063557596</v>
      </c>
      <c r="H39" s="67">
        <f t="shared" si="1"/>
        <v>7.371276922417777</v>
      </c>
      <c r="I39" s="68">
        <v>4</v>
      </c>
      <c r="J39" s="66"/>
      <c r="K39" s="68"/>
      <c r="L39" s="65">
        <v>12</v>
      </c>
      <c r="M39" s="65"/>
      <c r="N39" s="65">
        <v>12.8</v>
      </c>
      <c r="O39" s="66">
        <v>12.5</v>
      </c>
      <c r="P39" s="69" t="s">
        <v>149</v>
      </c>
      <c r="Q39" s="70">
        <v>21</v>
      </c>
      <c r="R39" s="67">
        <v>8.2</v>
      </c>
      <c r="S39" s="67">
        <v>90</v>
      </c>
      <c r="T39" s="67">
        <v>0</v>
      </c>
      <c r="U39" s="67"/>
      <c r="V39" s="71">
        <v>7</v>
      </c>
      <c r="W39" s="64">
        <v>1009.6</v>
      </c>
      <c r="X39" s="121">
        <f t="shared" si="2"/>
        <v>1019.9192149078013</v>
      </c>
      <c r="Y39" s="127">
        <v>0</v>
      </c>
      <c r="Z39" s="134">
        <v>0</v>
      </c>
      <c r="AA39" s="127">
        <v>0</v>
      </c>
      <c r="AB39">
        <f t="shared" si="8"/>
        <v>0</v>
      </c>
      <c r="AC39">
        <f t="shared" si="9"/>
        <v>0</v>
      </c>
      <c r="AD39">
        <f t="shared" si="10"/>
        <v>0</v>
      </c>
      <c r="AE39">
        <f>IF((MAX($T$9:$T$39)=$T39),A39,0)</f>
        <v>0</v>
      </c>
      <c r="AF39">
        <f t="shared" si="4"/>
        <v>0</v>
      </c>
      <c r="AH39">
        <f t="shared" si="11"/>
        <v>14.110830506745673</v>
      </c>
      <c r="AI39">
        <f t="shared" si="5"/>
        <v>12.109831554040031</v>
      </c>
      <c r="AJ39">
        <f t="shared" si="6"/>
        <v>10.272131554040032</v>
      </c>
      <c r="AK39">
        <f t="shared" si="12"/>
        <v>7.371276922417777</v>
      </c>
      <c r="AU39">
        <f t="shared" si="13"/>
        <v>10.247302985740866</v>
      </c>
    </row>
    <row r="40" spans="1:47" ht="13.5" thickBot="1">
      <c r="A40" s="107"/>
      <c r="B40" s="108"/>
      <c r="C40" s="109"/>
      <c r="D40" s="109"/>
      <c r="E40" s="109"/>
      <c r="F40" s="110"/>
      <c r="G40" s="111"/>
      <c r="H40" s="111"/>
      <c r="I40" s="112"/>
      <c r="J40" s="110"/>
      <c r="K40" s="112"/>
      <c r="L40" s="109"/>
      <c r="M40" s="109"/>
      <c r="N40" s="109"/>
      <c r="O40" s="110"/>
      <c r="P40" s="108"/>
      <c r="Q40" s="110"/>
      <c r="R40" s="111"/>
      <c r="S40" s="111"/>
      <c r="T40" s="111"/>
      <c r="U40" s="111"/>
      <c r="V40" s="111"/>
      <c r="W40" s="108"/>
      <c r="X40" s="122"/>
      <c r="Y40" s="129"/>
      <c r="Z40" s="135"/>
      <c r="AA40" s="129"/>
      <c r="AU40">
        <f t="shared" si="13"/>
        <v>10.322924767474877</v>
      </c>
    </row>
    <row r="41" spans="1:47" ht="13.5" thickBot="1">
      <c r="A41" s="113" t="s">
        <v>19</v>
      </c>
      <c r="B41" s="114">
        <f>SUM(B9:B39)</f>
        <v>415.40000000000015</v>
      </c>
      <c r="C41" s="115">
        <f aca="true" t="shared" si="14" ref="C41:V41">SUM(C9:C39)</f>
        <v>342.99999999999994</v>
      </c>
      <c r="D41" s="115">
        <f t="shared" si="14"/>
        <v>543.6999999999999</v>
      </c>
      <c r="E41" s="115">
        <f t="shared" si="14"/>
        <v>234.00000000000003</v>
      </c>
      <c r="F41" s="116">
        <f t="shared" si="14"/>
        <v>388.84999999999997</v>
      </c>
      <c r="G41" s="117">
        <f t="shared" si="14"/>
        <v>2287.7788084346653</v>
      </c>
      <c r="H41" s="117">
        <f>SUM(H9:H39)</f>
        <v>269.7322741521541</v>
      </c>
      <c r="I41" s="118">
        <f t="shared" si="14"/>
        <v>154.00000000000003</v>
      </c>
      <c r="J41" s="116">
        <f t="shared" si="14"/>
        <v>0</v>
      </c>
      <c r="K41" s="118">
        <f t="shared" si="14"/>
        <v>0</v>
      </c>
      <c r="L41" s="115">
        <f t="shared" si="14"/>
        <v>393.1</v>
      </c>
      <c r="M41" s="115">
        <f t="shared" si="14"/>
        <v>0</v>
      </c>
      <c r="N41" s="115">
        <f t="shared" si="14"/>
        <v>392.60000000000014</v>
      </c>
      <c r="O41" s="116">
        <f t="shared" si="14"/>
        <v>377.7999999999999</v>
      </c>
      <c r="P41" s="114"/>
      <c r="Q41" s="119">
        <f t="shared" si="14"/>
        <v>824</v>
      </c>
      <c r="R41" s="117">
        <f t="shared" si="14"/>
        <v>181.6</v>
      </c>
      <c r="S41" s="117"/>
      <c r="T41" s="117">
        <f>SUM(T9:T39)</f>
        <v>47.7</v>
      </c>
      <c r="U41" s="139"/>
      <c r="V41" s="119">
        <f t="shared" si="14"/>
        <v>142</v>
      </c>
      <c r="W41" s="117">
        <f>SUM(W9:W39)</f>
        <v>31222.199999999997</v>
      </c>
      <c r="X41" s="123">
        <f>SUM(X9:X39)</f>
        <v>31539.8765489146</v>
      </c>
      <c r="Y41" s="117">
        <f>SUM(Y9:Y39)</f>
        <v>0</v>
      </c>
      <c r="Z41" s="123">
        <f>SUM(Z9:Z39)</f>
        <v>0</v>
      </c>
      <c r="AA41" s="138">
        <f>SUM(AA9:AA39)</f>
        <v>0</v>
      </c>
      <c r="AB41">
        <f>MAX(AB9:AB39)</f>
        <v>6</v>
      </c>
      <c r="AC41">
        <f>MAX(AC9:AC39)</f>
        <v>4</v>
      </c>
      <c r="AD41">
        <f>MAX(AD9:AD39)</f>
        <v>4</v>
      </c>
      <c r="AE41">
        <f>MAX(AE9:AE39)</f>
        <v>7</v>
      </c>
      <c r="AF41">
        <f>MAX(AF9:AF39)</f>
        <v>3</v>
      </c>
      <c r="AU41">
        <f t="shared" si="13"/>
        <v>10.280607255771951</v>
      </c>
    </row>
    <row r="42" spans="1:47" ht="12.75">
      <c r="A42" s="72" t="s">
        <v>20</v>
      </c>
      <c r="B42" s="73">
        <f>AVERAGE(B9:B39)</f>
        <v>13.400000000000004</v>
      </c>
      <c r="C42" s="74">
        <f aca="true" t="shared" si="15" ref="C42:V42">AVERAGE(C9:C39)</f>
        <v>11.064516129032256</v>
      </c>
      <c r="D42" s="74">
        <f t="shared" si="15"/>
        <v>17.53870967741935</v>
      </c>
      <c r="E42" s="74">
        <f t="shared" si="15"/>
        <v>7.548387096774195</v>
      </c>
      <c r="F42" s="75">
        <f t="shared" si="15"/>
        <v>12.543548387096774</v>
      </c>
      <c r="G42" s="76">
        <f t="shared" si="15"/>
        <v>73.79931640111823</v>
      </c>
      <c r="H42" s="76">
        <f>AVERAGE(H9:H39)</f>
        <v>8.70104110168239</v>
      </c>
      <c r="I42" s="77">
        <f t="shared" si="15"/>
        <v>4.967741935483872</v>
      </c>
      <c r="J42" s="75" t="e">
        <f t="shared" si="15"/>
        <v>#DIV/0!</v>
      </c>
      <c r="K42" s="77" t="e">
        <f t="shared" si="15"/>
        <v>#DIV/0!</v>
      </c>
      <c r="L42" s="74">
        <f t="shared" si="15"/>
        <v>12.680645161290323</v>
      </c>
      <c r="M42" s="74" t="e">
        <f t="shared" si="15"/>
        <v>#DIV/0!</v>
      </c>
      <c r="N42" s="74">
        <f t="shared" si="15"/>
        <v>12.664516129032263</v>
      </c>
      <c r="O42" s="75">
        <f t="shared" si="15"/>
        <v>12.187096774193545</v>
      </c>
      <c r="P42" s="73"/>
      <c r="Q42" s="75">
        <f t="shared" si="15"/>
        <v>26.580645161290324</v>
      </c>
      <c r="R42" s="76">
        <f t="shared" si="15"/>
        <v>5.858064516129032</v>
      </c>
      <c r="S42" s="76"/>
      <c r="T42" s="76">
        <f>AVERAGE(T9:T39)</f>
        <v>1.6448275862068966</v>
      </c>
      <c r="U42" s="76"/>
      <c r="V42" s="76">
        <f t="shared" si="15"/>
        <v>4.580645161290323</v>
      </c>
      <c r="W42" s="76">
        <f>AVERAGE(W9:W39)</f>
        <v>1007.1677419354838</v>
      </c>
      <c r="X42" s="124">
        <f>AVERAGE(X9:X39)</f>
        <v>1017.4153725456322</v>
      </c>
      <c r="Y42" s="127"/>
      <c r="Z42" s="134"/>
      <c r="AA42" s="130"/>
      <c r="AU42">
        <f t="shared" si="13"/>
        <v>10.18236046707092</v>
      </c>
    </row>
    <row r="43" spans="1:47" ht="12.75">
      <c r="A43" s="72" t="s">
        <v>21</v>
      </c>
      <c r="B43" s="73">
        <f>MAX(B9:B39)</f>
        <v>16</v>
      </c>
      <c r="C43" s="74">
        <f aca="true" t="shared" si="16" ref="C43:V43">MAX(C9:C39)</f>
        <v>14</v>
      </c>
      <c r="D43" s="74">
        <f t="shared" si="16"/>
        <v>23.7</v>
      </c>
      <c r="E43" s="74">
        <f t="shared" si="16"/>
        <v>14.3</v>
      </c>
      <c r="F43" s="75">
        <f t="shared" si="16"/>
        <v>16.95</v>
      </c>
      <c r="G43" s="76">
        <f t="shared" si="16"/>
        <v>97.4234777018031</v>
      </c>
      <c r="H43" s="76">
        <f>MAX(H9:H39)</f>
        <v>13.211917377003228</v>
      </c>
      <c r="I43" s="77">
        <f t="shared" si="16"/>
        <v>13.6</v>
      </c>
      <c r="J43" s="75">
        <f t="shared" si="16"/>
        <v>0</v>
      </c>
      <c r="K43" s="77">
        <f t="shared" si="16"/>
        <v>0</v>
      </c>
      <c r="L43" s="74">
        <f t="shared" si="16"/>
        <v>14.5</v>
      </c>
      <c r="M43" s="74">
        <f t="shared" si="16"/>
        <v>0</v>
      </c>
      <c r="N43" s="74">
        <f t="shared" si="16"/>
        <v>13.1</v>
      </c>
      <c r="O43" s="75">
        <f t="shared" si="16"/>
        <v>12.8</v>
      </c>
      <c r="P43" s="73"/>
      <c r="Q43" s="70">
        <f t="shared" si="16"/>
        <v>40</v>
      </c>
      <c r="R43" s="76">
        <f t="shared" si="16"/>
        <v>10.3</v>
      </c>
      <c r="S43" s="76"/>
      <c r="T43" s="76">
        <f>MAX(T9:T39)</f>
        <v>17.1</v>
      </c>
      <c r="U43" s="140"/>
      <c r="V43" s="70">
        <f t="shared" si="16"/>
        <v>8</v>
      </c>
      <c r="W43" s="76">
        <f>MAX(W9:W39)</f>
        <v>1015.4</v>
      </c>
      <c r="X43" s="124">
        <f>MAX(X9:X39)</f>
        <v>1025.680607255772</v>
      </c>
      <c r="Y43" s="127"/>
      <c r="Z43" s="134"/>
      <c r="AA43" s="127"/>
      <c r="AU43">
        <f t="shared" si="13"/>
        <v>10.284924553172008</v>
      </c>
    </row>
    <row r="44" spans="1:47" ht="13.5" thickBot="1">
      <c r="A44" s="81" t="s">
        <v>22</v>
      </c>
      <c r="B44" s="82">
        <f>MIN(B9:B39)</f>
        <v>10.4</v>
      </c>
      <c r="C44" s="83">
        <f aca="true" t="shared" si="17" ref="C44:V44">MIN(C9:C39)</f>
        <v>7.6</v>
      </c>
      <c r="D44" s="83">
        <f t="shared" si="17"/>
        <v>13.2</v>
      </c>
      <c r="E44" s="83">
        <f t="shared" si="17"/>
        <v>-1.9</v>
      </c>
      <c r="F44" s="84">
        <f t="shared" si="17"/>
        <v>8.200000000000001</v>
      </c>
      <c r="G44" s="85">
        <f t="shared" si="17"/>
        <v>58.034923298485595</v>
      </c>
      <c r="H44" s="85">
        <f>MIN(H9:H39)</f>
        <v>3.5092082533214866</v>
      </c>
      <c r="I44" s="86">
        <f t="shared" si="17"/>
        <v>-5.9</v>
      </c>
      <c r="J44" s="84">
        <f t="shared" si="17"/>
        <v>0</v>
      </c>
      <c r="K44" s="86">
        <f t="shared" si="17"/>
        <v>0</v>
      </c>
      <c r="L44" s="83">
        <f t="shared" si="17"/>
        <v>10.5</v>
      </c>
      <c r="M44" s="83">
        <f t="shared" si="17"/>
        <v>0</v>
      </c>
      <c r="N44" s="83">
        <f t="shared" si="17"/>
        <v>11.9</v>
      </c>
      <c r="O44" s="84">
        <f t="shared" si="17"/>
        <v>11.5</v>
      </c>
      <c r="P44" s="82"/>
      <c r="Q44" s="120">
        <f t="shared" si="17"/>
        <v>15</v>
      </c>
      <c r="R44" s="85">
        <f t="shared" si="17"/>
        <v>0.7</v>
      </c>
      <c r="S44" s="85"/>
      <c r="T44" s="85">
        <f>MIN(T9:T39)</f>
        <v>0</v>
      </c>
      <c r="U44" s="141"/>
      <c r="V44" s="120">
        <f t="shared" si="17"/>
        <v>0</v>
      </c>
      <c r="W44" s="85">
        <f>MIN(W9:W39)</f>
        <v>993.4</v>
      </c>
      <c r="X44" s="125">
        <f>MIN(X9:X39)</f>
        <v>1003.5823604670709</v>
      </c>
      <c r="Y44" s="128"/>
      <c r="Z44" s="136"/>
      <c r="AA44" s="128"/>
      <c r="AU44">
        <f t="shared" si="13"/>
        <v>10.18619194517388</v>
      </c>
    </row>
    <row r="45" spans="1:47" ht="13.5" thickBot="1">
      <c r="A45" s="46"/>
      <c r="B45" s="47"/>
      <c r="C45" s="47"/>
      <c r="D45" s="47"/>
      <c r="E45" s="47"/>
      <c r="F45" s="47"/>
      <c r="G45" s="47"/>
      <c r="H45" s="47"/>
      <c r="I45" s="47"/>
      <c r="J45" s="47"/>
      <c r="K45" s="47"/>
      <c r="L45" s="47"/>
      <c r="M45" s="47"/>
      <c r="N45" s="47"/>
      <c r="O45" s="47"/>
      <c r="P45" s="48"/>
      <c r="Q45" s="48"/>
      <c r="R45" s="47"/>
      <c r="S45" s="47"/>
      <c r="T45" s="48"/>
      <c r="U45" s="48"/>
      <c r="V45" s="48"/>
      <c r="W45" s="47"/>
      <c r="X45" s="49"/>
      <c r="Y45" s="101"/>
      <c r="Z45" s="137"/>
      <c r="AA45" s="101"/>
      <c r="AU45">
        <f t="shared" si="13"/>
        <v>10.20775404605429</v>
      </c>
    </row>
    <row r="46" spans="1:47" ht="12.75">
      <c r="A46" s="43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43"/>
      <c r="Q46" s="43"/>
      <c r="R46" s="2"/>
      <c r="S46" s="2"/>
      <c r="T46" s="43"/>
      <c r="U46" s="43"/>
      <c r="V46" s="43"/>
      <c r="W46" s="2"/>
      <c r="X46" s="2"/>
      <c r="AU46">
        <f t="shared" si="13"/>
        <v>10.275448450861147</v>
      </c>
    </row>
    <row r="47" spans="1:47" ht="12.75">
      <c r="A47" s="43"/>
      <c r="B47" s="2"/>
      <c r="C47" s="2"/>
      <c r="D47" s="2"/>
      <c r="E47" s="2"/>
      <c r="F47" s="2"/>
      <c r="G47" s="2"/>
      <c r="H47" s="43"/>
      <c r="I47" s="2"/>
      <c r="J47" s="2"/>
      <c r="K47" s="2"/>
      <c r="L47" s="2"/>
      <c r="M47" s="2"/>
      <c r="N47" s="2"/>
      <c r="O47" s="2"/>
      <c r="P47" s="43"/>
      <c r="Q47" s="44"/>
      <c r="R47" s="2"/>
      <c r="S47" s="2"/>
      <c r="T47" s="2"/>
      <c r="U47" s="2"/>
      <c r="V47" s="43"/>
      <c r="W47" s="2"/>
      <c r="X47" s="2"/>
      <c r="AU47">
        <f t="shared" si="13"/>
        <v>10.319214907801317</v>
      </c>
    </row>
    <row r="48" spans="1:24" ht="12.75">
      <c r="A48" s="43"/>
      <c r="B48" s="2"/>
      <c r="C48" s="2"/>
      <c r="D48" s="2"/>
      <c r="E48" s="2"/>
      <c r="F48" s="2"/>
      <c r="G48" s="45"/>
      <c r="H48" s="43"/>
      <c r="I48" s="2"/>
      <c r="J48" s="2"/>
      <c r="K48" s="2"/>
      <c r="L48" s="2"/>
      <c r="M48" s="2"/>
      <c r="N48" s="2"/>
      <c r="O48" s="2"/>
      <c r="P48" s="43"/>
      <c r="Q48" s="43"/>
      <c r="R48" s="2"/>
      <c r="S48" s="2"/>
      <c r="T48" s="2"/>
      <c r="U48" s="2"/>
      <c r="V48" s="43"/>
      <c r="W48" s="2"/>
      <c r="X48" s="2"/>
    </row>
    <row r="49" spans="1:24" ht="12.75">
      <c r="A49" s="43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43"/>
      <c r="Q49" s="43"/>
      <c r="R49" s="2"/>
      <c r="S49" s="2"/>
      <c r="T49" s="43"/>
      <c r="U49" s="43"/>
      <c r="V49" s="43"/>
      <c r="W49" s="2"/>
      <c r="X49" s="2"/>
    </row>
    <row r="50" spans="1:24" ht="12.75">
      <c r="A50" s="43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43"/>
      <c r="Q50" s="43"/>
      <c r="R50" s="2"/>
      <c r="S50" s="2"/>
      <c r="T50" s="43"/>
      <c r="U50" s="43"/>
      <c r="V50" s="43"/>
      <c r="W50" s="2"/>
      <c r="X50" s="2"/>
    </row>
    <row r="53" ht="12.75">
      <c r="A53" s="34"/>
    </row>
    <row r="58" ht="12.75">
      <c r="B58" s="42" t="s">
        <v>65</v>
      </c>
    </row>
    <row r="60" spans="2:6" ht="12.75">
      <c r="B60" t="b">
        <f>T9&gt;=0.2</f>
        <v>0</v>
      </c>
      <c r="C60" t="b">
        <f>T9&gt;=1</f>
        <v>0</v>
      </c>
      <c r="D60" t="b">
        <f>T9&gt;=5</f>
        <v>0</v>
      </c>
      <c r="F60" t="b">
        <f>T9="tr"</f>
        <v>0</v>
      </c>
    </row>
    <row r="61" spans="2:6" ht="12.75">
      <c r="B61">
        <f>DCOUNTA(T8:T38,1,B59:B60)</f>
        <v>19</v>
      </c>
      <c r="C61">
        <f>DCOUNTA(T8:T38,1,C59:C60)</f>
        <v>11</v>
      </c>
      <c r="D61">
        <f>DCOUNTA(T8:T38,1,D59:D60)</f>
        <v>5</v>
      </c>
      <c r="F61">
        <f>DCOUNTA(T8:T38,1,F59:F60)</f>
        <v>2</v>
      </c>
    </row>
    <row r="63" spans="2:4" ht="12.75">
      <c r="B63" t="s">
        <v>82</v>
      </c>
      <c r="C63" t="s">
        <v>83</v>
      </c>
      <c r="D63" t="s">
        <v>84</v>
      </c>
    </row>
    <row r="64" spans="2:4" ht="12.75">
      <c r="B64">
        <f>(B61-F61)</f>
        <v>17</v>
      </c>
      <c r="C64">
        <f>(C61-F61)</f>
        <v>9</v>
      </c>
      <c r="D64">
        <f>(D61-F61)</f>
        <v>3</v>
      </c>
    </row>
  </sheetData>
  <mergeCells count="3">
    <mergeCell ref="B6:F6"/>
    <mergeCell ref="Y6:Y8"/>
    <mergeCell ref="Z4:Z8"/>
  </mergeCells>
  <printOptions horizontalCentered="1" verticalCentered="1"/>
  <pageMargins left="0" right="0" top="0" bottom="0" header="0" footer="0"/>
  <pageSetup blackAndWhite="1" fitToHeight="1" fitToWidth="1" horizontalDpi="360" verticalDpi="36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7"/>
  <sheetViews>
    <sheetView workbookViewId="0" topLeftCell="A1">
      <selection activeCell="E16" sqref="E16"/>
    </sheetView>
  </sheetViews>
  <sheetFormatPr defaultColWidth="9.140625" defaultRowHeight="12.75"/>
  <sheetData>
    <row r="1" spans="1:14" ht="12.75">
      <c r="A1" s="50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.75">
      <c r="A2" s="151" t="s">
        <v>91</v>
      </c>
      <c r="B2" s="151"/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</row>
    <row r="3" spans="1:14" ht="13.5" thickBot="1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 ht="12.75">
      <c r="A4" s="25" t="s">
        <v>27</v>
      </c>
      <c r="B4" s="18"/>
      <c r="C4" s="18"/>
      <c r="D4" s="18"/>
      <c r="E4" s="18"/>
      <c r="F4" s="18"/>
      <c r="G4" s="18"/>
      <c r="H4" s="59" t="s">
        <v>104</v>
      </c>
      <c r="I4" s="59" t="s">
        <v>56</v>
      </c>
      <c r="J4" s="59">
        <v>2011</v>
      </c>
      <c r="K4" s="18"/>
      <c r="L4" s="18"/>
      <c r="M4" s="18"/>
      <c r="N4" s="19"/>
    </row>
    <row r="5" spans="1:14" ht="12.75">
      <c r="A5" s="27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17"/>
    </row>
    <row r="6" spans="1:14" ht="12.75">
      <c r="A6" s="26" t="s">
        <v>28</v>
      </c>
      <c r="B6" s="3"/>
      <c r="C6" s="3"/>
      <c r="D6" s="3" t="s">
        <v>157</v>
      </c>
      <c r="E6" s="3"/>
      <c r="F6" s="3"/>
      <c r="G6" s="152" t="s">
        <v>57</v>
      </c>
      <c r="H6" s="153"/>
      <c r="I6" s="153"/>
      <c r="J6" s="153"/>
      <c r="K6" s="153"/>
      <c r="L6" s="153"/>
      <c r="M6" s="153"/>
      <c r="N6" s="154"/>
    </row>
    <row r="7" spans="1:25" ht="12.75">
      <c r="A7" s="27" t="s">
        <v>29</v>
      </c>
      <c r="B7" s="3"/>
      <c r="C7" s="22">
        <f>Data1!$D$42</f>
        <v>17.53870967741935</v>
      </c>
      <c r="D7" s="3"/>
      <c r="E7" s="3"/>
      <c r="G7" s="3"/>
      <c r="H7" s="3"/>
      <c r="I7" s="3"/>
      <c r="J7" s="3"/>
      <c r="K7" s="3"/>
      <c r="L7" s="3"/>
      <c r="M7" s="3"/>
      <c r="N7" s="17"/>
      <c r="Y7" s="2"/>
    </row>
    <row r="8" spans="1:14" ht="13.5" thickBot="1">
      <c r="A8" s="27" t="s">
        <v>30</v>
      </c>
      <c r="B8" s="3"/>
      <c r="C8" s="22">
        <f>Data1!$E$42</f>
        <v>7.548387096774195</v>
      </c>
      <c r="D8" s="3"/>
      <c r="E8" s="3"/>
      <c r="G8" s="8"/>
      <c r="H8" s="8"/>
      <c r="I8" s="8"/>
      <c r="J8" s="8"/>
      <c r="K8" s="8"/>
      <c r="L8" s="8"/>
      <c r="M8" s="8"/>
      <c r="N8" s="20"/>
    </row>
    <row r="9" spans="1:28" ht="12.75">
      <c r="A9" s="27" t="s">
        <v>72</v>
      </c>
      <c r="B9" s="3"/>
      <c r="C9" s="22">
        <f>Data1!$F$42</f>
        <v>12.543548387096774</v>
      </c>
      <c r="D9" s="5">
        <v>1.1</v>
      </c>
      <c r="E9" s="3"/>
      <c r="F9" s="40">
        <v>1</v>
      </c>
      <c r="G9" s="89" t="s">
        <v>107</v>
      </c>
      <c r="H9" s="90"/>
      <c r="I9" s="90"/>
      <c r="J9" s="90"/>
      <c r="K9" s="90"/>
      <c r="L9" s="90"/>
      <c r="M9" s="91"/>
      <c r="N9" s="92"/>
      <c r="X9" s="2"/>
      <c r="Y9" s="2"/>
      <c r="Z9" s="2"/>
      <c r="AA9" s="2"/>
      <c r="AB9" s="2"/>
    </row>
    <row r="10" spans="1:28" ht="12.75">
      <c r="A10" s="27" t="s">
        <v>31</v>
      </c>
      <c r="B10" s="22">
        <f>Data1!$D$43</f>
        <v>23.7</v>
      </c>
      <c r="C10" s="5" t="s">
        <v>32</v>
      </c>
      <c r="D10" s="5">
        <f>Data1!$AB$41</f>
        <v>6</v>
      </c>
      <c r="E10" s="3"/>
      <c r="F10" s="40">
        <v>2</v>
      </c>
      <c r="G10" s="93" t="s">
        <v>108</v>
      </c>
      <c r="H10" s="87"/>
      <c r="I10" s="87"/>
      <c r="J10" s="87"/>
      <c r="K10" s="87"/>
      <c r="L10" s="87"/>
      <c r="M10" s="88"/>
      <c r="N10" s="94"/>
      <c r="X10" s="2"/>
      <c r="Y10" s="2"/>
      <c r="Z10" s="2"/>
      <c r="AA10" s="2"/>
      <c r="AB10" s="2"/>
    </row>
    <row r="11" spans="1:28" ht="12.75">
      <c r="A11" s="27" t="s">
        <v>33</v>
      </c>
      <c r="B11" s="22">
        <f>Data1!$E$44</f>
        <v>-1.9</v>
      </c>
      <c r="C11" s="5" t="s">
        <v>32</v>
      </c>
      <c r="D11" s="24">
        <f>Data1!$AC$41</f>
        <v>4</v>
      </c>
      <c r="E11" s="3"/>
      <c r="F11" s="40">
        <v>3</v>
      </c>
      <c r="G11" s="93" t="s">
        <v>110</v>
      </c>
      <c r="H11" s="87"/>
      <c r="I11" s="87"/>
      <c r="J11" s="87"/>
      <c r="K11" s="87"/>
      <c r="L11" s="87"/>
      <c r="M11" s="88"/>
      <c r="N11" s="94"/>
      <c r="X11" s="2"/>
      <c r="Y11" s="2"/>
      <c r="Z11" s="2"/>
      <c r="AA11" s="2"/>
      <c r="AB11" s="2"/>
    </row>
    <row r="12" spans="1:28" ht="12.75">
      <c r="A12" s="27" t="s">
        <v>34</v>
      </c>
      <c r="B12" s="22">
        <f>Data1!$I$44</f>
        <v>-5.9</v>
      </c>
      <c r="C12" s="5" t="s">
        <v>32</v>
      </c>
      <c r="D12" s="24">
        <f>Data1!$AD$41</f>
        <v>4</v>
      </c>
      <c r="E12" s="3"/>
      <c r="F12" s="40">
        <v>4</v>
      </c>
      <c r="G12" s="93" t="s">
        <v>111</v>
      </c>
      <c r="H12" s="87"/>
      <c r="I12" s="87"/>
      <c r="J12" s="87"/>
      <c r="K12" s="87"/>
      <c r="L12" s="87"/>
      <c r="M12" s="88"/>
      <c r="N12" s="94"/>
      <c r="X12" s="2"/>
      <c r="Y12" s="2"/>
      <c r="Z12" s="2"/>
      <c r="AA12" s="2"/>
      <c r="AB12" s="2"/>
    </row>
    <row r="13" spans="1:28" ht="12.75">
      <c r="A13" s="28" t="s">
        <v>35</v>
      </c>
      <c r="B13" s="22">
        <f>Data1!$O$42</f>
        <v>12.187096774193545</v>
      </c>
      <c r="C13" s="5"/>
      <c r="D13" s="24"/>
      <c r="E13" s="3"/>
      <c r="F13" s="40">
        <v>5</v>
      </c>
      <c r="G13" s="93" t="s">
        <v>113</v>
      </c>
      <c r="H13" s="87"/>
      <c r="I13" s="87"/>
      <c r="J13" s="87"/>
      <c r="K13" s="87"/>
      <c r="L13" s="87"/>
      <c r="M13" s="88"/>
      <c r="N13" s="94"/>
      <c r="X13" s="2"/>
      <c r="Y13" s="2"/>
      <c r="Z13" s="2"/>
      <c r="AA13" s="2"/>
      <c r="AB13" s="2"/>
    </row>
    <row r="14" spans="1:28" ht="12.75">
      <c r="A14" s="27"/>
      <c r="B14" s="3"/>
      <c r="C14" s="3"/>
      <c r="D14" s="5"/>
      <c r="E14" s="3"/>
      <c r="F14" s="40">
        <v>6</v>
      </c>
      <c r="G14" s="93" t="s">
        <v>114</v>
      </c>
      <c r="H14" s="87"/>
      <c r="I14" s="87"/>
      <c r="J14" s="87"/>
      <c r="K14" s="87"/>
      <c r="L14" s="87"/>
      <c r="M14" s="88"/>
      <c r="N14" s="94"/>
      <c r="X14" s="2"/>
      <c r="Y14" s="2"/>
      <c r="Z14" s="2"/>
      <c r="AA14" s="2"/>
      <c r="AB14" s="2"/>
    </row>
    <row r="15" spans="1:14" ht="12.75">
      <c r="A15" s="26"/>
      <c r="B15" s="3"/>
      <c r="C15" s="22"/>
      <c r="D15" s="3"/>
      <c r="E15" s="3"/>
      <c r="F15" s="40">
        <v>7</v>
      </c>
      <c r="G15" s="93" t="s">
        <v>116</v>
      </c>
      <c r="H15" s="87"/>
      <c r="I15" s="87"/>
      <c r="J15" s="87"/>
      <c r="K15" s="87"/>
      <c r="L15" s="87"/>
      <c r="M15" s="88"/>
      <c r="N15" s="94"/>
    </row>
    <row r="16" spans="1:14" ht="12.75">
      <c r="A16" s="27"/>
      <c r="B16" s="3"/>
      <c r="C16" s="5"/>
      <c r="D16" s="5" t="s">
        <v>36</v>
      </c>
      <c r="E16" s="3"/>
      <c r="F16" s="40">
        <v>8</v>
      </c>
      <c r="G16" s="93" t="s">
        <v>118</v>
      </c>
      <c r="H16" s="87"/>
      <c r="I16" s="87"/>
      <c r="J16" s="87"/>
      <c r="K16" s="87"/>
      <c r="L16" s="87"/>
      <c r="M16" s="88"/>
      <c r="N16" s="94"/>
    </row>
    <row r="17" spans="1:14" ht="12.75">
      <c r="A17" s="26" t="s">
        <v>37</v>
      </c>
      <c r="B17" s="3" t="s">
        <v>38</v>
      </c>
      <c r="C17" s="21">
        <f>Data1!$T$41</f>
        <v>47.7</v>
      </c>
      <c r="D17" s="5">
        <v>96</v>
      </c>
      <c r="E17" s="3"/>
      <c r="F17" s="40">
        <v>9</v>
      </c>
      <c r="G17" s="93" t="s">
        <v>119</v>
      </c>
      <c r="H17" s="87"/>
      <c r="I17" s="87"/>
      <c r="J17" s="87"/>
      <c r="K17" s="87"/>
      <c r="L17" s="87"/>
      <c r="M17" s="88"/>
      <c r="N17" s="94"/>
    </row>
    <row r="18" spans="1:14" ht="12.75">
      <c r="A18" s="27" t="s">
        <v>39</v>
      </c>
      <c r="B18" s="3"/>
      <c r="C18" s="5">
        <f>Data1!$B$64</f>
        <v>17</v>
      </c>
      <c r="D18" s="5"/>
      <c r="E18" s="3"/>
      <c r="F18" s="40">
        <v>10</v>
      </c>
      <c r="G18" s="93" t="s">
        <v>120</v>
      </c>
      <c r="H18" s="87"/>
      <c r="I18" s="87"/>
      <c r="J18" s="87"/>
      <c r="K18" s="87"/>
      <c r="L18" s="87"/>
      <c r="M18" s="88"/>
      <c r="N18" s="94"/>
    </row>
    <row r="19" spans="1:14" ht="12.75">
      <c r="A19" s="27" t="s">
        <v>40</v>
      </c>
      <c r="B19" s="3"/>
      <c r="C19" s="5">
        <f>Data1!$C$64</f>
        <v>9</v>
      </c>
      <c r="D19" s="5"/>
      <c r="E19" s="3"/>
      <c r="F19" s="40">
        <v>11</v>
      </c>
      <c r="G19" s="93" t="s">
        <v>123</v>
      </c>
      <c r="H19" s="87"/>
      <c r="I19" s="87"/>
      <c r="J19" s="87"/>
      <c r="K19" s="87"/>
      <c r="L19" s="87"/>
      <c r="M19" s="88"/>
      <c r="N19" s="94"/>
    </row>
    <row r="20" spans="1:14" ht="12.75">
      <c r="A20" s="27" t="s">
        <v>66</v>
      </c>
      <c r="B20" s="3"/>
      <c r="C20" s="5">
        <f>Data1!$D$64</f>
        <v>3</v>
      </c>
      <c r="D20" s="5"/>
      <c r="E20" s="3"/>
      <c r="F20" s="40">
        <v>12</v>
      </c>
      <c r="G20" s="93" t="s">
        <v>124</v>
      </c>
      <c r="H20" s="87"/>
      <c r="I20" s="87"/>
      <c r="J20" s="87"/>
      <c r="K20" s="87"/>
      <c r="L20" s="87"/>
      <c r="M20" s="88"/>
      <c r="N20" s="94"/>
    </row>
    <row r="21" spans="1:14" ht="12.75">
      <c r="A21" s="27" t="s">
        <v>41</v>
      </c>
      <c r="B21" s="3" t="s">
        <v>42</v>
      </c>
      <c r="C21" s="5">
        <f>Data1!$T$43</f>
        <v>17.1</v>
      </c>
      <c r="D21" s="5"/>
      <c r="E21" s="3"/>
      <c r="F21" s="40">
        <v>13</v>
      </c>
      <c r="G21" s="93" t="s">
        <v>127</v>
      </c>
      <c r="H21" s="87"/>
      <c r="I21" s="87"/>
      <c r="J21" s="87"/>
      <c r="K21" s="87"/>
      <c r="L21" s="87"/>
      <c r="M21" s="88"/>
      <c r="N21" s="94"/>
    </row>
    <row r="22" spans="1:14" ht="12.75">
      <c r="A22" s="27" t="s">
        <v>43</v>
      </c>
      <c r="B22" s="3"/>
      <c r="C22" s="24">
        <f>Data1!$AE$41</f>
        <v>7</v>
      </c>
      <c r="D22" s="5"/>
      <c r="E22" s="3"/>
      <c r="F22" s="40">
        <v>14</v>
      </c>
      <c r="G22" s="93" t="s">
        <v>129</v>
      </c>
      <c r="H22" s="87"/>
      <c r="I22" s="87"/>
      <c r="J22" s="87"/>
      <c r="K22" s="87"/>
      <c r="L22" s="87"/>
      <c r="M22" s="88"/>
      <c r="N22" s="94"/>
    </row>
    <row r="23" spans="1:14" ht="12.75">
      <c r="A23" s="27"/>
      <c r="B23" s="3"/>
      <c r="C23" s="5"/>
      <c r="D23" s="5"/>
      <c r="E23" s="3"/>
      <c r="F23" s="40">
        <v>15</v>
      </c>
      <c r="G23" s="93" t="s">
        <v>130</v>
      </c>
      <c r="H23" s="87"/>
      <c r="I23" s="87"/>
      <c r="J23" s="87"/>
      <c r="K23" s="87"/>
      <c r="L23" s="87"/>
      <c r="M23" s="88"/>
      <c r="N23" s="94"/>
    </row>
    <row r="24" spans="1:14" ht="12.75">
      <c r="A24" s="26" t="s">
        <v>44</v>
      </c>
      <c r="B24" s="3"/>
      <c r="C24" s="5"/>
      <c r="D24" s="5"/>
      <c r="E24" s="5" t="s">
        <v>32</v>
      </c>
      <c r="F24" s="40">
        <v>16</v>
      </c>
      <c r="G24" s="93" t="s">
        <v>131</v>
      </c>
      <c r="H24" s="87"/>
      <c r="I24" s="87"/>
      <c r="J24" s="87"/>
      <c r="K24" s="87"/>
      <c r="L24" s="87"/>
      <c r="M24" s="88"/>
      <c r="N24" s="94"/>
    </row>
    <row r="25" spans="1:14" ht="12.75">
      <c r="A25" s="27" t="s">
        <v>45</v>
      </c>
      <c r="B25" s="3"/>
      <c r="C25" s="21">
        <f>Data1!$R$43</f>
        <v>10.3</v>
      </c>
      <c r="D25" s="5" t="s">
        <v>46</v>
      </c>
      <c r="E25" s="5">
        <f>Data1!$AF$41</f>
        <v>3</v>
      </c>
      <c r="F25" s="40">
        <v>17</v>
      </c>
      <c r="G25" s="93" t="s">
        <v>133</v>
      </c>
      <c r="H25" s="87"/>
      <c r="I25" s="87"/>
      <c r="J25" s="87"/>
      <c r="K25" s="87"/>
      <c r="L25" s="87"/>
      <c r="M25" s="88"/>
      <c r="N25" s="94"/>
    </row>
    <row r="26" spans="1:14" ht="12.75">
      <c r="A26" s="27" t="s">
        <v>47</v>
      </c>
      <c r="B26" s="3"/>
      <c r="C26" s="5">
        <f>Data1!$R$41</f>
        <v>181.6</v>
      </c>
      <c r="D26" s="5" t="s">
        <v>46</v>
      </c>
      <c r="E26" s="3"/>
      <c r="F26" s="40">
        <v>18</v>
      </c>
      <c r="G26" s="93" t="s">
        <v>132</v>
      </c>
      <c r="H26" s="87"/>
      <c r="I26" s="87"/>
      <c r="J26" s="87"/>
      <c r="K26" s="87"/>
      <c r="L26" s="87"/>
      <c r="M26" s="88"/>
      <c r="N26" s="94"/>
    </row>
    <row r="27" spans="1:14" ht="12.75">
      <c r="A27" s="27"/>
      <c r="B27" s="3"/>
      <c r="C27" s="22"/>
      <c r="D27" s="5"/>
      <c r="E27" s="5"/>
      <c r="F27" s="40">
        <v>19</v>
      </c>
      <c r="G27" s="93" t="s">
        <v>135</v>
      </c>
      <c r="H27" s="87"/>
      <c r="I27" s="87"/>
      <c r="J27" s="87"/>
      <c r="K27" s="87"/>
      <c r="L27" s="87"/>
      <c r="M27" s="88"/>
      <c r="N27" s="94"/>
    </row>
    <row r="28" spans="1:14" ht="12.75">
      <c r="A28" s="27"/>
      <c r="B28" s="3"/>
      <c r="C28" s="5"/>
      <c r="D28" s="5"/>
      <c r="E28" s="5"/>
      <c r="F28" s="40">
        <v>20</v>
      </c>
      <c r="G28" s="93" t="s">
        <v>136</v>
      </c>
      <c r="H28" s="87"/>
      <c r="I28" s="87"/>
      <c r="J28" s="87"/>
      <c r="K28" s="87"/>
      <c r="L28" s="87"/>
      <c r="M28" s="88"/>
      <c r="N28" s="94"/>
    </row>
    <row r="29" spans="1:14" ht="12.75">
      <c r="A29" s="26" t="s">
        <v>48</v>
      </c>
      <c r="B29" s="3" t="s">
        <v>49</v>
      </c>
      <c r="C29" s="5"/>
      <c r="D29" s="5"/>
      <c r="E29" s="5"/>
      <c r="F29" s="40">
        <v>21</v>
      </c>
      <c r="G29" s="93" t="s">
        <v>141</v>
      </c>
      <c r="H29" s="87"/>
      <c r="I29" s="87"/>
      <c r="J29" s="87"/>
      <c r="K29" s="87"/>
      <c r="L29" s="87"/>
      <c r="M29" s="88"/>
      <c r="N29" s="94"/>
    </row>
    <row r="30" spans="1:14" ht="12.75">
      <c r="A30" s="27" t="s">
        <v>94</v>
      </c>
      <c r="B30" s="3"/>
      <c r="C30" s="5">
        <f>Data1!$Q$43</f>
        <v>40</v>
      </c>
      <c r="D30" s="5"/>
      <c r="E30" s="5"/>
      <c r="F30" s="40">
        <v>22</v>
      </c>
      <c r="G30" s="93" t="s">
        <v>139</v>
      </c>
      <c r="H30" s="87"/>
      <c r="I30" s="87"/>
      <c r="J30" s="87"/>
      <c r="K30" s="87"/>
      <c r="L30" s="87"/>
      <c r="M30" s="88"/>
      <c r="N30" s="94"/>
    </row>
    <row r="31" spans="1:14" ht="12.75">
      <c r="A31" s="27" t="s">
        <v>50</v>
      </c>
      <c r="B31" s="3"/>
      <c r="C31" s="5">
        <f>Data1!$AP$9</f>
        <v>1</v>
      </c>
      <c r="D31" s="22"/>
      <c r="E31" s="5"/>
      <c r="F31" s="40">
        <v>23</v>
      </c>
      <c r="G31" s="93" t="s">
        <v>140</v>
      </c>
      <c r="H31" s="87"/>
      <c r="I31" s="87"/>
      <c r="J31" s="87"/>
      <c r="K31" s="87"/>
      <c r="L31" s="87"/>
      <c r="M31" s="88"/>
      <c r="N31" s="94"/>
    </row>
    <row r="32" spans="1:14" ht="12.75">
      <c r="A32" s="27"/>
      <c r="B32" s="3"/>
      <c r="C32" s="5"/>
      <c r="D32" s="5"/>
      <c r="E32" s="24"/>
      <c r="F32" s="40">
        <v>24</v>
      </c>
      <c r="G32" s="93" t="s">
        <v>142</v>
      </c>
      <c r="H32" s="87"/>
      <c r="I32" s="87"/>
      <c r="J32" s="87"/>
      <c r="K32" s="87"/>
      <c r="L32" s="87"/>
      <c r="M32" s="88"/>
      <c r="N32" s="94"/>
    </row>
    <row r="33" spans="1:14" ht="12.75">
      <c r="A33" s="26" t="s">
        <v>51</v>
      </c>
      <c r="B33" s="3"/>
      <c r="C33" s="5"/>
      <c r="D33" s="3"/>
      <c r="E33" s="3"/>
      <c r="F33" s="40">
        <v>25</v>
      </c>
      <c r="G33" s="93" t="s">
        <v>143</v>
      </c>
      <c r="H33" s="87"/>
      <c r="I33" s="87"/>
      <c r="J33" s="87"/>
      <c r="K33" s="87"/>
      <c r="L33" s="87"/>
      <c r="M33" s="88"/>
      <c r="N33" s="94"/>
    </row>
    <row r="34" spans="1:14" ht="12.75">
      <c r="A34" s="27" t="s">
        <v>52</v>
      </c>
      <c r="B34" s="3"/>
      <c r="C34" s="5">
        <f>Data1!$Z$41</f>
        <v>0</v>
      </c>
      <c r="D34" s="3"/>
      <c r="E34" s="3"/>
      <c r="F34" s="40">
        <v>26</v>
      </c>
      <c r="G34" s="93" t="s">
        <v>144</v>
      </c>
      <c r="H34" s="87"/>
      <c r="I34" s="87"/>
      <c r="J34" s="87"/>
      <c r="K34" s="87"/>
      <c r="L34" s="87"/>
      <c r="M34" s="88"/>
      <c r="N34" s="94"/>
    </row>
    <row r="35" spans="1:14" ht="12.75">
      <c r="A35" s="27" t="s">
        <v>53</v>
      </c>
      <c r="B35" s="3"/>
      <c r="C35" s="5"/>
      <c r="D35" s="3"/>
      <c r="E35" s="3"/>
      <c r="F35" s="40">
        <v>27</v>
      </c>
      <c r="G35" s="93" t="s">
        <v>146</v>
      </c>
      <c r="H35" s="87"/>
      <c r="I35" s="87"/>
      <c r="J35" s="87"/>
      <c r="K35" s="87"/>
      <c r="L35" s="87"/>
      <c r="M35" s="88"/>
      <c r="N35" s="94"/>
    </row>
    <row r="36" spans="1:14" ht="12.75">
      <c r="A36" s="27" t="s">
        <v>54</v>
      </c>
      <c r="B36" s="3"/>
      <c r="C36" s="24"/>
      <c r="D36" s="5"/>
      <c r="E36" s="3"/>
      <c r="F36" s="40">
        <v>28</v>
      </c>
      <c r="G36" s="93" t="s">
        <v>145</v>
      </c>
      <c r="H36" s="87"/>
      <c r="I36" s="87"/>
      <c r="J36" s="87"/>
      <c r="K36" s="87"/>
      <c r="L36" s="87"/>
      <c r="M36" s="88"/>
      <c r="N36" s="94"/>
    </row>
    <row r="37" spans="1:14" ht="12.75">
      <c r="A37" s="27" t="s">
        <v>24</v>
      </c>
      <c r="B37" s="3"/>
      <c r="C37" s="5">
        <f>Data1!$AA$41</f>
        <v>0</v>
      </c>
      <c r="D37" s="5"/>
      <c r="E37" s="3"/>
      <c r="F37" s="40">
        <v>29</v>
      </c>
      <c r="G37" s="93" t="s">
        <v>148</v>
      </c>
      <c r="H37" s="87"/>
      <c r="I37" s="87"/>
      <c r="J37" s="87"/>
      <c r="K37" s="87"/>
      <c r="L37" s="87"/>
      <c r="M37" s="88"/>
      <c r="N37" s="94"/>
    </row>
    <row r="38" spans="1:14" ht="12.75">
      <c r="A38" s="27" t="s">
        <v>55</v>
      </c>
      <c r="B38" s="3"/>
      <c r="C38" s="5">
        <v>0</v>
      </c>
      <c r="D38" s="5"/>
      <c r="E38" s="3"/>
      <c r="F38" s="40">
        <v>30</v>
      </c>
      <c r="G38" s="93" t="s">
        <v>150</v>
      </c>
      <c r="H38" s="87"/>
      <c r="I38" s="87"/>
      <c r="J38" s="87"/>
      <c r="K38" s="87"/>
      <c r="L38" s="87"/>
      <c r="M38" s="88"/>
      <c r="N38" s="94"/>
    </row>
    <row r="39" spans="1:14" ht="13.5" thickBot="1">
      <c r="A39" s="27" t="s">
        <v>23</v>
      </c>
      <c r="B39" s="3"/>
      <c r="C39" s="5">
        <f>Data1!$AN$9</f>
        <v>1</v>
      </c>
      <c r="D39" s="5"/>
      <c r="E39" s="3"/>
      <c r="F39" s="40">
        <v>31</v>
      </c>
      <c r="G39" s="95" t="s">
        <v>151</v>
      </c>
      <c r="H39" s="96"/>
      <c r="I39" s="96"/>
      <c r="J39" s="96"/>
      <c r="K39" s="96"/>
      <c r="L39" s="96"/>
      <c r="M39" s="97"/>
      <c r="N39" s="98"/>
    </row>
    <row r="40" spans="1:14" ht="12.75">
      <c r="A40" s="27" t="s">
        <v>25</v>
      </c>
      <c r="B40" s="3"/>
      <c r="C40" s="5">
        <f>Data1!$AO$9</f>
        <v>5</v>
      </c>
      <c r="D40" s="5"/>
      <c r="E40" s="3"/>
      <c r="F40" s="5"/>
      <c r="G40" s="35"/>
      <c r="H40" s="41"/>
      <c r="I40" s="41"/>
      <c r="J40" s="41"/>
      <c r="K40" s="41"/>
      <c r="L40" s="41"/>
      <c r="M40" s="35"/>
      <c r="N40" s="36"/>
    </row>
    <row r="41" spans="1:14" ht="12.75">
      <c r="A41" s="27" t="s">
        <v>26</v>
      </c>
      <c r="B41" s="3"/>
      <c r="C41" s="5">
        <f>Data1!$Y$41</f>
        <v>0</v>
      </c>
      <c r="D41" s="5"/>
      <c r="E41" s="3"/>
      <c r="F41" s="5"/>
      <c r="G41" s="3"/>
      <c r="H41" s="23"/>
      <c r="I41" s="23"/>
      <c r="J41" s="23"/>
      <c r="K41" s="23"/>
      <c r="L41" s="23"/>
      <c r="M41" s="3"/>
      <c r="N41" s="17"/>
    </row>
    <row r="42" spans="1:14" ht="12.75">
      <c r="A42" s="27"/>
      <c r="B42" s="3"/>
      <c r="C42" s="3"/>
      <c r="D42" s="5"/>
      <c r="E42" s="3"/>
      <c r="F42" s="3"/>
      <c r="G42" s="3"/>
      <c r="H42" s="23"/>
      <c r="I42" s="23"/>
      <c r="J42" s="23"/>
      <c r="K42" s="23"/>
      <c r="L42" s="23"/>
      <c r="M42" s="3"/>
      <c r="N42" s="17"/>
    </row>
    <row r="43" spans="1:14" ht="12.75">
      <c r="A43" s="26" t="s">
        <v>152</v>
      </c>
      <c r="B43" s="3" t="s">
        <v>153</v>
      </c>
      <c r="C43" s="3"/>
      <c r="D43" s="5"/>
      <c r="E43" s="3"/>
      <c r="F43" s="3"/>
      <c r="G43" s="3"/>
      <c r="H43" s="23"/>
      <c r="I43" s="23"/>
      <c r="J43" s="23"/>
      <c r="K43" s="23"/>
      <c r="L43" s="23"/>
      <c r="M43" s="3"/>
      <c r="N43" s="17"/>
    </row>
    <row r="44" spans="1:14" ht="12.75">
      <c r="A44" s="27"/>
      <c r="B44" s="3" t="s">
        <v>154</v>
      </c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17"/>
    </row>
    <row r="45" spans="1:14" ht="12.75">
      <c r="A45" s="27"/>
      <c r="B45" s="3" t="s">
        <v>155</v>
      </c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17"/>
    </row>
    <row r="46" spans="1:14" ht="12.75">
      <c r="A46" s="27"/>
      <c r="B46" s="3" t="s">
        <v>156</v>
      </c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17"/>
    </row>
    <row r="47" spans="1:14" ht="13.5" thickBot="1">
      <c r="A47" s="29"/>
      <c r="B47" s="8"/>
      <c r="C47" s="8"/>
      <c r="D47" s="8"/>
      <c r="E47" s="8"/>
      <c r="F47" s="8"/>
      <c r="G47" s="8"/>
      <c r="H47" s="8"/>
      <c r="I47" s="8"/>
      <c r="J47" s="8"/>
      <c r="K47" s="8"/>
      <c r="L47" s="8"/>
      <c r="M47" s="8"/>
      <c r="N47" s="20"/>
    </row>
  </sheetData>
  <mergeCells count="2">
    <mergeCell ref="A2:N2"/>
    <mergeCell ref="G6:N6"/>
  </mergeCells>
  <printOptions horizontalCentered="1" verticalCentered="1"/>
  <pageMargins left="0" right="0" top="0" bottom="0" header="0" footer="0"/>
  <pageSetup fitToHeight="1" fitToWidth="1" horizontalDpi="360" verticalDpi="36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CEDRIC ROBERTS</dc:creator>
  <cp:keywords/>
  <dc:description/>
  <cp:lastModifiedBy>Rich</cp:lastModifiedBy>
  <cp:lastPrinted>2008-02-13T09:21:39Z</cp:lastPrinted>
  <dcterms:created xsi:type="dcterms:W3CDTF">1998-03-11T18:30:34Z</dcterms:created>
  <dcterms:modified xsi:type="dcterms:W3CDTF">2011-06-01T20:15:23Z</dcterms:modified>
  <cp:category/>
  <cp:version/>
  <cp:contentType/>
  <cp:contentStatus/>
</cp:coreProperties>
</file>