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<sst xmlns="http://schemas.openxmlformats.org/spreadsheetml/2006/main" count="194" uniqueCount="162">
  <si>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</si>
  <si>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</si>
  <si>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</si>
  <si>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</si>
  <si>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</si>
  <si>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</si>
  <si>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</si>
  <si>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</si>
  <si>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</si>
  <si>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</si>
  <si>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</si>
  <si>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</si>
  <si>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</si>
  <si>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</si>
  <si>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</si>
  <si>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</si>
  <si>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</si>
  <si>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</si>
  <si>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</si>
  <si>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</si>
  <si>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</si>
  <si>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</si>
  <si>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</si>
  <si>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</si>
  <si>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</si>
  <si>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</si>
  <si>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</si>
  <si>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</si>
  <si>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</si>
  <si>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</si>
  <si>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</si>
  <si>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</si>
  <si>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</si>
  <si>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</si>
  <si>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</si>
  <si>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</si>
  <si>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</si>
  <si>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</si>
  <si>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</si>
  <si>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</si>
  <si>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</si>
  <si>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</si>
  <si>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</si>
  <si>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</si>
  <si>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</si>
  <si>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</si>
  <si>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</si>
  <si>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</si>
  <si>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</si>
  <si>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</si>
  <si>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</si>
  <si>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</si>
  <si>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</si>
  <si>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</si>
  <si>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</si>
  <si>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</si>
  <si>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</si>
  <si>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</si>
  <si>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</si>
  <si>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</si>
  <si>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</si>
  <si>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</si>
  <si>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</si>
  <si>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</si>
  <si>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</si>
  <si>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</si>
  <si>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</si>
  <si>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</si>
  <si>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</si>
  <si>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</si>
  <si>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</si>
  <si>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</si>
  <si>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</si>
  <si>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</si>
  <si>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</si>
  <si>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</si>
  <si>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</si>
  <si>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</si>
  <si>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</si>
  <si>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</si>
  <si>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</si>
  <si>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</si>
  <si>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</si>
  <si>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</si>
  <si>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</si>
  <si>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</si>
  <si>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</si>
  <si>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</si>
  <si>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</si>
  <si>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</si>
  <si>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</si>
  <si>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</si>
  <si>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</si>
  <si>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</si>
  <si>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</si>
  <si>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</si>
  <si>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</si>
  <si>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</si>
  <si>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</si>
  <si>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</si>
  <si>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</si>
  <si>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</si>
  <si>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</si>
  <si>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</si>
  <si>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Bright and chilly with a gusty winds at times. Some good sunny spells too though. </t>
  </si>
  <si>
    <t>SE2</t>
  </si>
  <si>
    <t>NE3</t>
  </si>
  <si>
    <t>tr</t>
  </si>
  <si>
    <t>SW2</t>
  </si>
  <si>
    <t>SW3</t>
  </si>
  <si>
    <t>SE3</t>
  </si>
  <si>
    <t>SW1</t>
  </si>
  <si>
    <t>SSW4</t>
  </si>
  <si>
    <t>A mixed day with bright or sunny spells, interspersed with heavy showery downpours.</t>
  </si>
  <si>
    <t>A windy day, and feeling cold too, with blustery showers and sunny intervals.</t>
  </si>
  <si>
    <t>Reasonably warm out of the wind, but generally feeling col with gusty winds and showers.</t>
  </si>
  <si>
    <t>A bright day with hazy sunshine, with more cloud later too. Turning wet by evening.</t>
  </si>
  <si>
    <t>A windy day, but much brighter and much warmer too. Feeling pleasant in the sun.</t>
  </si>
  <si>
    <t>Rather cool and cloudy with showery rain on and off through the day and into evening.</t>
  </si>
  <si>
    <t>S3</t>
  </si>
  <si>
    <t>SSW2</t>
  </si>
  <si>
    <t>N1</t>
  </si>
  <si>
    <t>E2</t>
  </si>
  <si>
    <t>Much cooler - even chily - with a brisk wind and spells of rain by late-morning onwards.</t>
  </si>
  <si>
    <t>A bright, chilly start witht emperatures rising nicely through the afternoon.</t>
  </si>
  <si>
    <t>Windy, but bright with some sunshine. Temperatures rising, but a little lower than yest.</t>
  </si>
  <si>
    <t>A very warm, sunny day with good spells of sunshine. The warmest day so far 2015…</t>
  </si>
  <si>
    <t>W3</t>
  </si>
  <si>
    <t>WSW3</t>
  </si>
  <si>
    <t xml:space="preserve">WSW </t>
  </si>
  <si>
    <t>NW2</t>
  </si>
  <si>
    <t>Warmer and brighter with some good sunny spells. Dry too, and generally light winds.</t>
  </si>
  <si>
    <t>Drier but still a lot of cloud. A little brighter later in the afternoon, but staying cool.</t>
  </si>
  <si>
    <t>A chilly and windy day with showers developing. Some sunshien in between the showers.</t>
  </si>
  <si>
    <t>A wet, cold morning. Temperatures still 9C at lunchtime. Drier and brighter later.</t>
  </si>
  <si>
    <t>Rather cool, but mostly bright during daylight hours. Cloudier by evening, rain overnight.</t>
  </si>
  <si>
    <t>Bright or sunny spells, and feeling pleasantly warm in the sunshine. Light winds.</t>
  </si>
  <si>
    <t>A bright day with some sunshine and generally light winds. Feeling pleasant.</t>
  </si>
  <si>
    <t>WSW2</t>
  </si>
  <si>
    <t>NNE2</t>
  </si>
  <si>
    <t>A bright day, with patchy cloud, but feeling warm. Quite humid too with lught winds.</t>
  </si>
  <si>
    <t xml:space="preserve">Very light winds, but a lot of cloud. Some brief brighter breaks, and a reasonably warm. </t>
  </si>
  <si>
    <t>WNW2</t>
  </si>
  <si>
    <t>Bright spells, with some sunshine, with cloud increasing later. A brief spell of rain later.</t>
  </si>
  <si>
    <t>Bright spells, but a lot of cloud. This cloud dispersed by late-afternoon/evening.</t>
  </si>
  <si>
    <t>Mostly cloudy and only some fleetign brightness. Less cloud and brighter by evening.</t>
  </si>
  <si>
    <t>Generally rather cloudy and only brief sunny intervals through the day. A bit cool.</t>
  </si>
  <si>
    <t>W2</t>
  </si>
  <si>
    <t>A cold, wet day with spells of light showery rain. Turning colder as the day progressed.</t>
  </si>
  <si>
    <t>Bright and dry during daylight hours, with some sunshine. Feeling pleasant. Rain night.</t>
  </si>
  <si>
    <t>A bright day, but gradually turning more cloudy  with some rain overnight.</t>
  </si>
  <si>
    <t>A wet start with low cloud and breezy too.Sunnier and brighter by afternoon/evening.</t>
  </si>
  <si>
    <t>Mostly dry during daylight hours, with some sun and odd shower. Rain overnight.</t>
  </si>
  <si>
    <t xml:space="preserve">A cool and cloudy day, with odd light showers. A few brief glimpses of the sunshine. </t>
  </si>
  <si>
    <t>Bright and dry with some sunshine. Feeling pleasantly warm with light winds.</t>
  </si>
  <si>
    <t>NOTES:</t>
  </si>
  <si>
    <t>A rather cool May, with daytime temperatures in particular on the low side. The mean max of 15.3C was the lowest in May since 1996 (13.4C).</t>
  </si>
  <si>
    <t>Night-time temperatures were nearer average, so the mean of 11.0C overall was only the coolest since 2013 (10.8C). However, the absolute</t>
  </si>
  <si>
    <t>max of 20.2C was the lowest such figure for May since 1994 (19.8C). This is the only year on record when temperatures in the first 5 months</t>
  </si>
  <si>
    <t xml:space="preserve">of the year haven't reached 21C. </t>
  </si>
  <si>
    <t xml:space="preserve">It was also quite wet: the total of 64.7mm was 120% of normal - yet the last two Mays were even wetter! </t>
  </si>
  <si>
    <t>May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</si>
</sst>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12.9</c:v>
                </c:pt>
                <c:pt idx="1">
                  <c:v>11.4</c:v>
                </c:pt>
                <c:pt idx="2">
                  <c:v>19.6</c:v>
                </c:pt>
                <c:pt idx="3">
                  <c:v>17.1</c:v>
                </c:pt>
                <c:pt idx="4">
                  <c:v>14.8</c:v>
                </c:pt>
                <c:pt idx="5">
                  <c:v>11.7</c:v>
                </c:pt>
                <c:pt idx="6">
                  <c:v>14.8</c:v>
                </c:pt>
                <c:pt idx="7">
                  <c:v>15</c:v>
                </c:pt>
                <c:pt idx="8">
                  <c:v>13</c:v>
                </c:pt>
                <c:pt idx="9">
                  <c:v>17.7</c:v>
                </c:pt>
                <c:pt idx="10">
                  <c:v>20.2</c:v>
                </c:pt>
                <c:pt idx="11">
                  <c:v>15.9</c:v>
                </c:pt>
                <c:pt idx="12">
                  <c:v>17.8</c:v>
                </c:pt>
                <c:pt idx="13">
                  <c:v>11.3</c:v>
                </c:pt>
                <c:pt idx="14">
                  <c:v>16.2</c:v>
                </c:pt>
                <c:pt idx="15">
                  <c:v>15.8</c:v>
                </c:pt>
                <c:pt idx="16">
                  <c:v>13.8</c:v>
                </c:pt>
                <c:pt idx="17">
                  <c:v>12.7</c:v>
                </c:pt>
                <c:pt idx="18">
                  <c:v>12.3</c:v>
                </c:pt>
                <c:pt idx="19">
                  <c:v>13.6</c:v>
                </c:pt>
                <c:pt idx="20">
                  <c:v>18.7</c:v>
                </c:pt>
                <c:pt idx="21">
                  <c:v>20.2</c:v>
                </c:pt>
                <c:pt idx="22">
                  <c:v>17.3</c:v>
                </c:pt>
                <c:pt idx="23">
                  <c:v>16.1</c:v>
                </c:pt>
                <c:pt idx="24">
                  <c:v>14.1</c:v>
                </c:pt>
                <c:pt idx="25">
                  <c:v>16</c:v>
                </c:pt>
                <c:pt idx="26">
                  <c:v>17.9</c:v>
                </c:pt>
                <c:pt idx="27">
                  <c:v>15.7</c:v>
                </c:pt>
                <c:pt idx="28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-0.1</c:v>
                </c:pt>
                <c:pt idx="1">
                  <c:v>0.9</c:v>
                </c:pt>
                <c:pt idx="2">
                  <c:v>7</c:v>
                </c:pt>
                <c:pt idx="3">
                  <c:v>9.4</c:v>
                </c:pt>
                <c:pt idx="4">
                  <c:v>10.4</c:v>
                </c:pt>
                <c:pt idx="5">
                  <c:v>7.3</c:v>
                </c:pt>
                <c:pt idx="6">
                  <c:v>4.6</c:v>
                </c:pt>
                <c:pt idx="7">
                  <c:v>4.1</c:v>
                </c:pt>
                <c:pt idx="8">
                  <c:v>9.3</c:v>
                </c:pt>
                <c:pt idx="9">
                  <c:v>4.5</c:v>
                </c:pt>
                <c:pt idx="10">
                  <c:v>11</c:v>
                </c:pt>
                <c:pt idx="11">
                  <c:v>10.6</c:v>
                </c:pt>
                <c:pt idx="12">
                  <c:v>3.6</c:v>
                </c:pt>
                <c:pt idx="13">
                  <c:v>5.3</c:v>
                </c:pt>
                <c:pt idx="14">
                  <c:v>6.9</c:v>
                </c:pt>
                <c:pt idx="15">
                  <c:v>9.2</c:v>
                </c:pt>
                <c:pt idx="16">
                  <c:v>4.5</c:v>
                </c:pt>
                <c:pt idx="17">
                  <c:v>7.2</c:v>
                </c:pt>
                <c:pt idx="18">
                  <c:v>5.9</c:v>
                </c:pt>
                <c:pt idx="19">
                  <c:v>4.8</c:v>
                </c:pt>
                <c:pt idx="20">
                  <c:v>5.5</c:v>
                </c:pt>
                <c:pt idx="21">
                  <c:v>10.5</c:v>
                </c:pt>
                <c:pt idx="22">
                  <c:v>7.3</c:v>
                </c:pt>
                <c:pt idx="23">
                  <c:v>8.8</c:v>
                </c:pt>
                <c:pt idx="24">
                  <c:v>4.4</c:v>
                </c:pt>
                <c:pt idx="25">
                  <c:v>7.7</c:v>
                </c:pt>
                <c:pt idx="26">
                  <c:v>2.9</c:v>
                </c:pt>
                <c:pt idx="27">
                  <c:v>8.5</c:v>
                </c:pt>
                <c:pt idx="28">
                  <c:v>8.7</c:v>
                </c:pt>
              </c:numCache>
            </c:numRef>
          </c:val>
          <c:smooth val="0"/>
        </c:ser>
        <c:marker val="1"/>
        <c:axId val="9608246"/>
        <c:axId val="19365351"/>
      </c:lineChart>
      <c:catAx>
        <c:axId val="9608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65351"/>
        <c:crosses val="autoZero"/>
        <c:auto val="1"/>
        <c:lblOffset val="100"/>
        <c:noMultiLvlLbl val="0"/>
      </c:catAx>
      <c:valAx>
        <c:axId val="19365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608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12.4</c:v>
                </c:pt>
                <c:pt idx="2">
                  <c:v>0</c:v>
                </c:pt>
                <c:pt idx="3">
                  <c:v>10</c:v>
                </c:pt>
                <c:pt idx="4">
                  <c:v>1</c:v>
                </c:pt>
                <c:pt idx="5">
                  <c:v>3.7</c:v>
                </c:pt>
                <c:pt idx="6">
                  <c:v>5.7</c:v>
                </c:pt>
                <c:pt idx="7">
                  <c:v>2.1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7.8</c:v>
                </c:pt>
                <c:pt idx="17">
                  <c:v>7.4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0.7</c:v>
                </c:pt>
                <c:pt idx="27">
                  <c:v>4.9</c:v>
                </c:pt>
              </c:numCache>
            </c:numRef>
          </c:val>
        </c:ser>
        <c:axId val="40070432"/>
        <c:axId val="25089569"/>
      </c:barChart>
      <c:catAx>
        <c:axId val="4007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9569"/>
        <c:crosses val="autoZero"/>
        <c:auto val="1"/>
        <c:lblOffset val="100"/>
        <c:noMultiLvlLbl val="0"/>
      </c:catAx>
      <c:valAx>
        <c:axId val="250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0070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9.8</c:v>
                </c:pt>
                <c:pt idx="1">
                  <c:v>3</c:v>
                </c:pt>
                <c:pt idx="2">
                  <c:v>9.5</c:v>
                </c:pt>
                <c:pt idx="3">
                  <c:v>7.5</c:v>
                </c:pt>
                <c:pt idx="4">
                  <c:v>6.5</c:v>
                </c:pt>
                <c:pt idx="5">
                  <c:v>1</c:v>
                </c:pt>
                <c:pt idx="6">
                  <c:v>5.3</c:v>
                </c:pt>
                <c:pt idx="7">
                  <c:v>5.2</c:v>
                </c:pt>
                <c:pt idx="8">
                  <c:v>0.5</c:v>
                </c:pt>
                <c:pt idx="9">
                  <c:v>8.7</c:v>
                </c:pt>
                <c:pt idx="10">
                  <c:v>10.5</c:v>
                </c:pt>
                <c:pt idx="11">
                  <c:v>12.2</c:v>
                </c:pt>
                <c:pt idx="12">
                  <c:v>9.7</c:v>
                </c:pt>
                <c:pt idx="13">
                  <c:v>0.5</c:v>
                </c:pt>
                <c:pt idx="14">
                  <c:v>9.8</c:v>
                </c:pt>
                <c:pt idx="15">
                  <c:v>11</c:v>
                </c:pt>
                <c:pt idx="16">
                  <c:v>6.3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11.2</c:v>
                </c:pt>
                <c:pt idx="21">
                  <c:v>8</c:v>
                </c:pt>
                <c:pt idx="22">
                  <c:v>1</c:v>
                </c:pt>
                <c:pt idx="23">
                  <c:v>1.1</c:v>
                </c:pt>
                <c:pt idx="24">
                  <c:v>1</c:v>
                </c:pt>
                <c:pt idx="25">
                  <c:v>2</c:v>
                </c:pt>
                <c:pt idx="26">
                  <c:v>6.6</c:v>
                </c:pt>
                <c:pt idx="27">
                  <c:v>9</c:v>
                </c:pt>
              </c:numCache>
            </c:numRef>
          </c:val>
        </c:ser>
        <c:axId val="24479530"/>
        <c:axId val="18989179"/>
      </c:barChart>
      <c:catAx>
        <c:axId val="24479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89179"/>
        <c:crosses val="autoZero"/>
        <c:auto val="1"/>
        <c:lblOffset val="100"/>
        <c:noMultiLvlLbl val="0"/>
      </c:catAx>
      <c:valAx>
        <c:axId val="1898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4479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-5</c:v>
                </c:pt>
                <c:pt idx="1">
                  <c:v>-3.9</c:v>
                </c:pt>
                <c:pt idx="2">
                  <c:v>6.3</c:v>
                </c:pt>
                <c:pt idx="3">
                  <c:v>6.9</c:v>
                </c:pt>
                <c:pt idx="4">
                  <c:v>10.2</c:v>
                </c:pt>
                <c:pt idx="5">
                  <c:v>5.4</c:v>
                </c:pt>
                <c:pt idx="6">
                  <c:v>1.8</c:v>
                </c:pt>
                <c:pt idx="7">
                  <c:v>2</c:v>
                </c:pt>
                <c:pt idx="8">
                  <c:v>7.9</c:v>
                </c:pt>
                <c:pt idx="9">
                  <c:v>1</c:v>
                </c:pt>
                <c:pt idx="10">
                  <c:v>9</c:v>
                </c:pt>
                <c:pt idx="11">
                  <c:v>9.1</c:v>
                </c:pt>
                <c:pt idx="12">
                  <c:v>-0.6</c:v>
                </c:pt>
                <c:pt idx="13">
                  <c:v>1.8</c:v>
                </c:pt>
                <c:pt idx="14">
                  <c:v>5.9</c:v>
                </c:pt>
                <c:pt idx="15">
                  <c:v>10.5</c:v>
                </c:pt>
                <c:pt idx="16">
                  <c:v>0</c:v>
                </c:pt>
                <c:pt idx="17">
                  <c:v>7.2</c:v>
                </c:pt>
                <c:pt idx="18">
                  <c:v>3.5</c:v>
                </c:pt>
                <c:pt idx="19">
                  <c:v>2</c:v>
                </c:pt>
                <c:pt idx="20">
                  <c:v>0.9</c:v>
                </c:pt>
                <c:pt idx="21">
                  <c:v>9.4</c:v>
                </c:pt>
                <c:pt idx="22">
                  <c:v>3.9</c:v>
                </c:pt>
                <c:pt idx="23">
                  <c:v>4.9</c:v>
                </c:pt>
                <c:pt idx="24">
                  <c:v>0.3</c:v>
                </c:pt>
                <c:pt idx="25">
                  <c:v>2.6</c:v>
                </c:pt>
                <c:pt idx="26">
                  <c:v>-1.5</c:v>
                </c:pt>
                <c:pt idx="27">
                  <c:v>6</c:v>
                </c:pt>
                <c:pt idx="28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6684884"/>
        <c:axId val="61728501"/>
      </c:lineChart>
      <c:catAx>
        <c:axId val="36684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28501"/>
        <c:crosses val="autoZero"/>
        <c:auto val="1"/>
        <c:lblOffset val="100"/>
        <c:noMultiLvlLbl val="0"/>
      </c:catAx>
      <c:valAx>
        <c:axId val="6172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66848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9.9</c:v>
                </c:pt>
                <c:pt idx="1">
                  <c:v>10.6</c:v>
                </c:pt>
                <c:pt idx="2">
                  <c:v>11.5</c:v>
                </c:pt>
                <c:pt idx="3">
                  <c:v>11.8</c:v>
                </c:pt>
                <c:pt idx="4">
                  <c:v>13.5</c:v>
                </c:pt>
                <c:pt idx="5">
                  <c:v>9.6</c:v>
                </c:pt>
                <c:pt idx="6">
                  <c:v>9.2</c:v>
                </c:pt>
                <c:pt idx="7">
                  <c:v>13.7</c:v>
                </c:pt>
                <c:pt idx="8">
                  <c:v>10.9</c:v>
                </c:pt>
                <c:pt idx="9">
                  <c:v>11.2</c:v>
                </c:pt>
                <c:pt idx="10">
                  <c:v>13.2</c:v>
                </c:pt>
                <c:pt idx="11">
                  <c:v>13.9</c:v>
                </c:pt>
                <c:pt idx="12">
                  <c:v>15.1</c:v>
                </c:pt>
                <c:pt idx="13">
                  <c:v>11.8</c:v>
                </c:pt>
                <c:pt idx="14">
                  <c:v>12.1</c:v>
                </c:pt>
                <c:pt idx="15">
                  <c:v>13.8</c:v>
                </c:pt>
                <c:pt idx="16">
                  <c:v>13.2</c:v>
                </c:pt>
                <c:pt idx="17">
                  <c:v>11</c:v>
                </c:pt>
                <c:pt idx="18">
                  <c:v>11.6</c:v>
                </c:pt>
                <c:pt idx="19">
                  <c:v>9.3</c:v>
                </c:pt>
                <c:pt idx="20">
                  <c:v>10</c:v>
                </c:pt>
                <c:pt idx="21">
                  <c:v>16</c:v>
                </c:pt>
                <c:pt idx="22">
                  <c:v>14.4</c:v>
                </c:pt>
                <c:pt idx="23">
                  <c:v>14.4</c:v>
                </c:pt>
                <c:pt idx="24">
                  <c:v>13.6</c:v>
                </c:pt>
                <c:pt idx="25">
                  <c:v>13.5</c:v>
                </c:pt>
                <c:pt idx="26">
                  <c:v>11.4</c:v>
                </c:pt>
                <c:pt idx="27">
                  <c:v>11.4</c:v>
                </c:pt>
                <c:pt idx="28">
                  <c:v>11.3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8</c:v>
                </c:pt>
                <c:pt idx="1">
                  <c:v>9.6</c:v>
                </c:pt>
                <c:pt idx="2">
                  <c:v>10.5</c:v>
                </c:pt>
                <c:pt idx="3">
                  <c:v>11.5</c:v>
                </c:pt>
                <c:pt idx="4">
                  <c:v>13.1</c:v>
                </c:pt>
                <c:pt idx="5">
                  <c:v>9.9</c:v>
                </c:pt>
                <c:pt idx="6">
                  <c:v>8.7</c:v>
                </c:pt>
                <c:pt idx="7">
                  <c:v>10.9</c:v>
                </c:pt>
                <c:pt idx="8">
                  <c:v>10.8</c:v>
                </c:pt>
                <c:pt idx="9">
                  <c:v>10.3</c:v>
                </c:pt>
                <c:pt idx="10">
                  <c:v>12.3</c:v>
                </c:pt>
                <c:pt idx="11">
                  <c:v>12.8</c:v>
                </c:pt>
                <c:pt idx="12">
                  <c:v>12.4</c:v>
                </c:pt>
                <c:pt idx="13">
                  <c:v>11.5</c:v>
                </c:pt>
                <c:pt idx="14">
                  <c:v>11.3</c:v>
                </c:pt>
                <c:pt idx="15">
                  <c:v>14.6</c:v>
                </c:pt>
                <c:pt idx="16">
                  <c:v>11.9</c:v>
                </c:pt>
                <c:pt idx="17">
                  <c:v>11.1</c:v>
                </c:pt>
                <c:pt idx="18">
                  <c:v>10.2</c:v>
                </c:pt>
                <c:pt idx="19">
                  <c:v>9.3</c:v>
                </c:pt>
                <c:pt idx="20">
                  <c:v>9.4</c:v>
                </c:pt>
                <c:pt idx="21">
                  <c:v>14</c:v>
                </c:pt>
                <c:pt idx="22">
                  <c:v>13.4</c:v>
                </c:pt>
                <c:pt idx="23">
                  <c:v>13.7</c:v>
                </c:pt>
                <c:pt idx="24">
                  <c:v>12.2</c:v>
                </c:pt>
                <c:pt idx="25">
                  <c:v>12.1</c:v>
                </c:pt>
                <c:pt idx="26">
                  <c:v>10.4</c:v>
                </c:pt>
                <c:pt idx="27">
                  <c:v>11.5</c:v>
                </c:pt>
                <c:pt idx="28">
                  <c:v>12</c:v>
                </c:pt>
              </c:numCache>
            </c:numRef>
          </c:val>
          <c:smooth val="0"/>
        </c:ser>
        <c:marker val="1"/>
        <c:axId val="18685598"/>
        <c:axId val="33952655"/>
      </c:lineChart>
      <c:catAx>
        <c:axId val="18685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52655"/>
        <c:crosses val="autoZero"/>
        <c:auto val="1"/>
        <c:lblOffset val="100"/>
        <c:noMultiLvlLbl val="0"/>
      </c:catAx>
      <c:valAx>
        <c:axId val="3395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8685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10.1</c:v>
                </c:pt>
                <c:pt idx="1">
                  <c:v>10.1</c:v>
                </c:pt>
                <c:pt idx="2">
                  <c:v>10.1</c:v>
                </c:pt>
                <c:pt idx="3">
                  <c:v>10.1</c:v>
                </c:pt>
                <c:pt idx="4">
                  <c:v>10.3</c:v>
                </c:pt>
                <c:pt idx="5">
                  <c:v>10.5</c:v>
                </c:pt>
                <c:pt idx="6">
                  <c:v>10.6</c:v>
                </c:pt>
                <c:pt idx="7">
                  <c:v>10.6</c:v>
                </c:pt>
                <c:pt idx="8">
                  <c:v>10.7</c:v>
                </c:pt>
                <c:pt idx="9">
                  <c:v>10.7</c:v>
                </c:pt>
                <c:pt idx="10">
                  <c:v>10.7</c:v>
                </c:pt>
                <c:pt idx="11">
                  <c:v>10.9</c:v>
                </c:pt>
                <c:pt idx="12">
                  <c:v>11.1</c:v>
                </c:pt>
                <c:pt idx="13">
                  <c:v>11.1</c:v>
                </c:pt>
                <c:pt idx="14">
                  <c:v>11.2</c:v>
                </c:pt>
                <c:pt idx="15">
                  <c:v>11.1</c:v>
                </c:pt>
                <c:pt idx="16">
                  <c:v>11.3</c:v>
                </c:pt>
                <c:pt idx="17">
                  <c:v>11.4</c:v>
                </c:pt>
                <c:pt idx="18">
                  <c:v>11.4</c:v>
                </c:pt>
                <c:pt idx="19">
                  <c:v>11.3</c:v>
                </c:pt>
                <c:pt idx="20">
                  <c:v>11.1</c:v>
                </c:pt>
                <c:pt idx="21">
                  <c:v>11.1</c:v>
                </c:pt>
                <c:pt idx="22">
                  <c:v>11.3</c:v>
                </c:pt>
                <c:pt idx="23">
                  <c:v>11.5</c:v>
                </c:pt>
                <c:pt idx="24">
                  <c:v>11.7</c:v>
                </c:pt>
                <c:pt idx="25">
                  <c:v>11.7</c:v>
                </c:pt>
                <c:pt idx="26">
                  <c:v>11.7</c:v>
                </c:pt>
                <c:pt idx="27">
                  <c:v>11.8</c:v>
                </c:pt>
                <c:pt idx="28">
                  <c:v>11.9</c:v>
                </c:pt>
              </c:numCache>
            </c:numRef>
          </c:val>
          <c:smooth val="0"/>
        </c:ser>
        <c:marker val="1"/>
        <c:axId val="37138440"/>
        <c:axId val="65810505"/>
      </c:lineChart>
      <c:catAx>
        <c:axId val="37138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10505"/>
        <c:crosses val="autoZero"/>
        <c:auto val="1"/>
        <c:lblOffset val="100"/>
        <c:noMultiLvlLbl val="0"/>
      </c:catAx>
      <c:valAx>
        <c:axId val="65810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1384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1012.1563630419004</c:v>
                </c:pt>
                <c:pt idx="1">
                  <c:v>1010.8392361123953</c:v>
                </c:pt>
                <c:pt idx="2">
                  <c:v>992.1629765024343</c:v>
                </c:pt>
                <c:pt idx="3">
                  <c:v>1003.5464767057557</c:v>
                </c:pt>
                <c:pt idx="4">
                  <c:v>985.9477209276986</c:v>
                </c:pt>
                <c:pt idx="5">
                  <c:v>995.6516482513615</c:v>
                </c:pt>
                <c:pt idx="6">
                  <c:v>1014.7573809654008</c:v>
                </c:pt>
                <c:pt idx="7">
                  <c:v>1013.6707824605849</c:v>
                </c:pt>
                <c:pt idx="8">
                  <c:v>1011.2747955747041</c:v>
                </c:pt>
                <c:pt idx="9">
                  <c:v>1022.1271334600189</c:v>
                </c:pt>
                <c:pt idx="10">
                  <c:v>1015.4535191744059</c:v>
                </c:pt>
                <c:pt idx="11">
                  <c:v>1015.5752642103929</c:v>
                </c:pt>
                <c:pt idx="12">
                  <c:v>1020.1607657544665</c:v>
                </c:pt>
                <c:pt idx="13">
                  <c:v>1013.3613768576487</c:v>
                </c:pt>
                <c:pt idx="14">
                  <c:v>1023.3599194418447</c:v>
                </c:pt>
                <c:pt idx="15">
                  <c:v>1024.2393078740017</c:v>
                </c:pt>
                <c:pt idx="16">
                  <c:v>1025.049443495264</c:v>
                </c:pt>
                <c:pt idx="17">
                  <c:v>1001.8436104606625</c:v>
                </c:pt>
                <c:pt idx="18">
                  <c:v>1001.2010525663101</c:v>
                </c:pt>
                <c:pt idx="19">
                  <c:v>1014.8768724361995</c:v>
                </c:pt>
                <c:pt idx="20">
                  <c:v>1024.8510462812924</c:v>
                </c:pt>
                <c:pt idx="21">
                  <c:v>1025.0566175494646</c:v>
                </c:pt>
                <c:pt idx="22">
                  <c:v>1026.1533759409388</c:v>
                </c:pt>
                <c:pt idx="23">
                  <c:v>1018.735776803182</c:v>
                </c:pt>
                <c:pt idx="24">
                  <c:v>1019.6052458484064</c:v>
                </c:pt>
                <c:pt idx="25">
                  <c:v>1023.7901278298039</c:v>
                </c:pt>
                <c:pt idx="26">
                  <c:v>1025.266075305689</c:v>
                </c:pt>
                <c:pt idx="27">
                  <c:v>1013.8651285454437</c:v>
                </c:pt>
                <c:pt idx="28">
                  <c:v>1002.0456765378025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5423634"/>
        <c:axId val="29050659"/>
      </c:lineChart>
      <c:catAx>
        <c:axId val="5542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0659"/>
        <c:crosses val="autoZero"/>
        <c:auto val="1"/>
        <c:lblOffset val="100"/>
        <c:noMultiLvlLbl val="0"/>
      </c:catAx>
      <c:valAx>
        <c:axId val="2905065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423634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5.840373970191854</c:v>
                </c:pt>
                <c:pt idx="1">
                  <c:v>4.493052331254996</c:v>
                </c:pt>
                <c:pt idx="2">
                  <c:v>11.209723780460486</c:v>
                </c:pt>
                <c:pt idx="3">
                  <c:v>5.698547954498216</c:v>
                </c:pt>
                <c:pt idx="4">
                  <c:v>11.398315385429184</c:v>
                </c:pt>
                <c:pt idx="5">
                  <c:v>5.777961405996087</c:v>
                </c:pt>
                <c:pt idx="6">
                  <c:v>7.727659032090701</c:v>
                </c:pt>
                <c:pt idx="7">
                  <c:v>8.596155048557693</c:v>
                </c:pt>
                <c:pt idx="8">
                  <c:v>6.6850718798735445</c:v>
                </c:pt>
                <c:pt idx="9">
                  <c:v>9.566930783038975</c:v>
                </c:pt>
                <c:pt idx="10">
                  <c:v>12.228557698245595</c:v>
                </c:pt>
                <c:pt idx="11">
                  <c:v>5.948274403115239</c:v>
                </c:pt>
                <c:pt idx="12">
                  <c:v>7.295080035998435</c:v>
                </c:pt>
                <c:pt idx="13">
                  <c:v>6.061404217757318</c:v>
                </c:pt>
                <c:pt idx="14">
                  <c:v>1.4674666835051724</c:v>
                </c:pt>
                <c:pt idx="15">
                  <c:v>6.312810846492625</c:v>
                </c:pt>
                <c:pt idx="16">
                  <c:v>6.912609622457307</c:v>
                </c:pt>
                <c:pt idx="17">
                  <c:v>8.691279827286124</c:v>
                </c:pt>
                <c:pt idx="18">
                  <c:v>6.0065476344933435</c:v>
                </c:pt>
                <c:pt idx="19">
                  <c:v>6.750251831277027</c:v>
                </c:pt>
                <c:pt idx="20">
                  <c:v>9.256234049422678</c:v>
                </c:pt>
                <c:pt idx="21">
                  <c:v>12.77983626469393</c:v>
                </c:pt>
                <c:pt idx="22">
                  <c:v>10.80997680981698</c:v>
                </c:pt>
                <c:pt idx="23">
                  <c:v>12.832626286268173</c:v>
                </c:pt>
                <c:pt idx="24">
                  <c:v>9.035740835031119</c:v>
                </c:pt>
                <c:pt idx="25">
                  <c:v>9.546738608075842</c:v>
                </c:pt>
                <c:pt idx="26">
                  <c:v>7.373555608390898</c:v>
                </c:pt>
                <c:pt idx="27">
                  <c:v>5.950922253014715</c:v>
                </c:pt>
                <c:pt idx="28">
                  <c:v>8.896583680192695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0129340"/>
        <c:axId val="4293149"/>
      </c:lineChart>
      <c:catAx>
        <c:axId val="6012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3149"/>
        <c:crosses val="autoZero"/>
        <c:auto val="1"/>
        <c:lblOffset val="100"/>
        <c:noMultiLvlLbl val="0"/>
      </c:catAx>
      <c:valAx>
        <c:axId val="4293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0129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db40694-68b8-4770-a87c-bf8800bf0ae9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1b37cfa-95ae-4789-8d82-e40062307bfd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ccf2719-30aa-467b-baea-0ccd45eedeab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50fff45-a2db-43af-aa31-02b6f8f5458b}" type="TxLink">
            <a:rPr lang="en-US" cap="none" sz="1000" b="0" i="0" u="none" baseline="0">
              <a:latin typeface="Arial"/>
              <a:ea typeface="Arial"/>
              <a:cs typeface="Arial"/>
            </a:rPr>
            <a:t>9.8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e6e0def-e83b-494b-ac0f-2c50b3820df9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a9b2e34-5cfc-41a7-b8db-2a476408980d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9a1aadb-f0d1-47e3-b1f1-e813b52f0846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96a828a-6d94-49d6-bf61-912690e8337e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426ef7e-082d-4e47-bca0-a4fa8eae29f4}" type="TxLink">
            <a:rPr lang="en-US" cap="none" sz="1000" b="1" i="0" u="none" baseline="0">
              <a:latin typeface="Arial"/>
              <a:ea typeface="Arial"/>
              <a:cs typeface="Arial"/>
            </a:rPr>
            <a:t>2015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S4" sqref="S4"/>
      <selection pane="bottomLeft" activeCell="D39" sqref="D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161</v>
      </c>
      <c r="R4" s="60">
        <v>2015</v>
      </c>
      <c r="S4" s="60"/>
      <c r="T4" s="7"/>
      <c r="U4" s="7"/>
      <c r="V4" s="60"/>
      <c r="W4" s="18"/>
      <c r="X4" s="102"/>
      <c r="Y4" s="99"/>
      <c r="Z4" s="149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50"/>
      <c r="AA5" s="132"/>
      <c r="AB5" s="42" t="s">
        <v>85</v>
      </c>
    </row>
    <row r="6" spans="1:27" ht="13.5" customHeight="1" thickBot="1">
      <c r="A6" s="31" t="s">
        <v>0</v>
      </c>
      <c r="B6" s="144" t="s">
        <v>1</v>
      </c>
      <c r="C6" s="145"/>
      <c r="D6" s="145"/>
      <c r="E6" s="145"/>
      <c r="F6" s="146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7" t="s">
        <v>26</v>
      </c>
      <c r="Z6" s="150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7"/>
      <c r="Z7" s="150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8"/>
      <c r="Z8" s="151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8.9</v>
      </c>
      <c r="C9" s="65">
        <v>7.5</v>
      </c>
      <c r="D9" s="65">
        <v>12.9</v>
      </c>
      <c r="E9" s="65">
        <v>-0.1</v>
      </c>
      <c r="F9" s="66">
        <f aca="true" t="shared" si="0" ref="F9:F39">AVERAGE(D9:E9)</f>
        <v>6.4</v>
      </c>
      <c r="G9" s="67">
        <f>100*(AJ9/AH9)</f>
        <v>81.10786489718038</v>
      </c>
      <c r="H9" s="67">
        <f aca="true" t="shared" si="1" ref="H9:H39">AK9</f>
        <v>5.840373970191854</v>
      </c>
      <c r="I9" s="68">
        <v>-5</v>
      </c>
      <c r="J9" s="66"/>
      <c r="K9" s="68">
        <v>9.9</v>
      </c>
      <c r="L9" s="65">
        <v>8</v>
      </c>
      <c r="M9" s="65"/>
      <c r="N9" s="65">
        <v>9.9</v>
      </c>
      <c r="O9" s="66">
        <v>10.1</v>
      </c>
      <c r="P9" s="69" t="s">
        <v>106</v>
      </c>
      <c r="Q9" s="70">
        <v>18</v>
      </c>
      <c r="R9" s="67">
        <v>9.8</v>
      </c>
      <c r="S9" s="67"/>
      <c r="T9" s="67">
        <v>0</v>
      </c>
      <c r="U9" s="67"/>
      <c r="V9" s="71">
        <v>3</v>
      </c>
      <c r="W9" s="64">
        <v>1001.8</v>
      </c>
      <c r="X9" s="121">
        <f aca="true" t="shared" si="2" ref="X9:X39">W9+AU17</f>
        <v>1012.1563630419004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1</v>
      </c>
      <c r="AD9">
        <f>IF((MIN($I$9:$I$39)=$I9),A9,0)</f>
        <v>1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11.397624958456682</v>
      </c>
      <c r="AI9">
        <f aca="true" t="shared" si="5" ref="AI9:AI39">IF(W9&gt;=0,6.107*EXP(17.38*(C9/(239+C9))),6.107*EXP(22.44*(C9/(272.4+C9))))</f>
        <v>10.362970252792357</v>
      </c>
      <c r="AJ9">
        <f aca="true" t="shared" si="6" ref="AJ9:AJ39">IF(C9&gt;=0,AI9-(0.000799*1000*(B9-C9)),AI9-(0.00072*1000*(B9-C9)))</f>
        <v>9.244370252792356</v>
      </c>
      <c r="AK9">
        <f>239*LN(AJ9/6.107)/(17.38-LN(AJ9/6.107))</f>
        <v>5.840373970191854</v>
      </c>
      <c r="AM9">
        <f>COUNTIF(V9:V39,"&lt;1")</f>
        <v>0</v>
      </c>
      <c r="AN9">
        <f>COUNTIF(E9:E39,"&lt;0")</f>
        <v>1</v>
      </c>
      <c r="AO9">
        <f>COUNTIF(I9:I39,"&lt;0")</f>
        <v>4</v>
      </c>
      <c r="AP9">
        <f>COUNTIF(Q9:Q39,"&gt;=39")</f>
        <v>2</v>
      </c>
    </row>
    <row r="10" spans="1:37" ht="12.75">
      <c r="A10" s="72">
        <v>2</v>
      </c>
      <c r="B10" s="73">
        <v>9</v>
      </c>
      <c r="C10" s="74">
        <v>7</v>
      </c>
      <c r="D10" s="74">
        <v>11.4</v>
      </c>
      <c r="E10" s="74">
        <v>0.9</v>
      </c>
      <c r="F10" s="75">
        <f t="shared" si="0"/>
        <v>6.15</v>
      </c>
      <c r="G10" s="67">
        <f aca="true" t="shared" si="7" ref="G10:G39">100*(AJ10/AH10)</f>
        <v>73.34311241607718</v>
      </c>
      <c r="H10" s="76">
        <f t="shared" si="1"/>
        <v>4.493052331254996</v>
      </c>
      <c r="I10" s="77">
        <v>-3.9</v>
      </c>
      <c r="J10" s="75"/>
      <c r="K10" s="77">
        <v>10.6</v>
      </c>
      <c r="L10" s="74">
        <v>9.6</v>
      </c>
      <c r="M10" s="74"/>
      <c r="N10" s="74">
        <v>9.8</v>
      </c>
      <c r="O10" s="75">
        <v>10.1</v>
      </c>
      <c r="P10" s="78" t="s">
        <v>105</v>
      </c>
      <c r="Q10" s="79">
        <v>16</v>
      </c>
      <c r="R10" s="76">
        <v>3</v>
      </c>
      <c r="S10" s="76"/>
      <c r="T10" s="76">
        <v>12.4</v>
      </c>
      <c r="U10" s="76"/>
      <c r="V10" s="80">
        <v>8</v>
      </c>
      <c r="W10" s="73">
        <v>1000.5</v>
      </c>
      <c r="X10" s="121">
        <f t="shared" si="2"/>
        <v>1010.8392361123953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2</v>
      </c>
      <c r="AF10">
        <f t="shared" si="4"/>
        <v>0</v>
      </c>
      <c r="AH10">
        <f aca="true" t="shared" si="11" ref="AH10:AH39">6.107*EXP(17.38*(B10/(239+B10)))</f>
        <v>11.474893337456098</v>
      </c>
      <c r="AI10">
        <f t="shared" si="5"/>
        <v>10.014043920115377</v>
      </c>
      <c r="AJ10">
        <f t="shared" si="6"/>
        <v>8.416043920115376</v>
      </c>
      <c r="AK10">
        <f aca="true" t="shared" si="12" ref="AK10:AK39">239*LN(AJ10/6.107)/(17.38-LN(AJ10/6.107))</f>
        <v>4.493052331254996</v>
      </c>
    </row>
    <row r="11" spans="1:37" ht="12.75">
      <c r="A11" s="63">
        <v>3</v>
      </c>
      <c r="B11" s="64">
        <v>11.4</v>
      </c>
      <c r="C11" s="65">
        <v>11.3</v>
      </c>
      <c r="D11" s="65">
        <v>19.6</v>
      </c>
      <c r="E11" s="65">
        <v>7</v>
      </c>
      <c r="F11" s="66">
        <f t="shared" si="0"/>
        <v>13.3</v>
      </c>
      <c r="G11" s="67">
        <f t="shared" si="7"/>
        <v>98.74640513058861</v>
      </c>
      <c r="H11" s="67">
        <f t="shared" si="1"/>
        <v>11.209723780460486</v>
      </c>
      <c r="I11" s="68">
        <v>6.3</v>
      </c>
      <c r="J11" s="66"/>
      <c r="K11" s="68">
        <v>11.5</v>
      </c>
      <c r="L11" s="65">
        <v>10.5</v>
      </c>
      <c r="M11" s="65"/>
      <c r="N11" s="65">
        <v>9.8</v>
      </c>
      <c r="O11" s="66">
        <v>10.1</v>
      </c>
      <c r="P11" s="69" t="s">
        <v>105</v>
      </c>
      <c r="Q11" s="70">
        <v>33</v>
      </c>
      <c r="R11" s="67">
        <v>9.5</v>
      </c>
      <c r="S11" s="67"/>
      <c r="T11" s="67" t="s">
        <v>107</v>
      </c>
      <c r="U11" s="67"/>
      <c r="V11" s="71">
        <v>8</v>
      </c>
      <c r="W11" s="64">
        <v>982.1</v>
      </c>
      <c r="X11" s="121">
        <f t="shared" si="2"/>
        <v>992.1629765024343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13.473134087977627</v>
      </c>
      <c r="AI11">
        <f t="shared" si="5"/>
        <v>13.384135570301822</v>
      </c>
      <c r="AJ11">
        <f t="shared" si="6"/>
        <v>13.304235570301822</v>
      </c>
      <c r="AK11">
        <f t="shared" si="12"/>
        <v>11.209723780460486</v>
      </c>
    </row>
    <row r="12" spans="1:37" ht="12.75">
      <c r="A12" s="72">
        <v>4</v>
      </c>
      <c r="B12" s="73">
        <v>12.3</v>
      </c>
      <c r="C12" s="74">
        <v>9.2</v>
      </c>
      <c r="D12" s="74">
        <v>17.1</v>
      </c>
      <c r="E12" s="74">
        <v>9.4</v>
      </c>
      <c r="F12" s="75">
        <f t="shared" si="0"/>
        <v>13.25</v>
      </c>
      <c r="G12" s="67">
        <f t="shared" si="7"/>
        <v>64.02308383615993</v>
      </c>
      <c r="H12" s="76">
        <f t="shared" si="1"/>
        <v>5.698547954498216</v>
      </c>
      <c r="I12" s="77">
        <v>6.9</v>
      </c>
      <c r="J12" s="75"/>
      <c r="K12" s="77">
        <v>11.8</v>
      </c>
      <c r="L12" s="74">
        <v>11.5</v>
      </c>
      <c r="M12" s="74"/>
      <c r="N12" s="74">
        <v>10.4</v>
      </c>
      <c r="O12" s="75">
        <v>10.1</v>
      </c>
      <c r="P12" s="78" t="s">
        <v>108</v>
      </c>
      <c r="Q12" s="79">
        <v>16</v>
      </c>
      <c r="R12" s="76">
        <v>7.5</v>
      </c>
      <c r="S12" s="76"/>
      <c r="T12" s="76">
        <v>10</v>
      </c>
      <c r="U12" s="76"/>
      <c r="V12" s="80">
        <v>6</v>
      </c>
      <c r="W12" s="73">
        <v>993.4</v>
      </c>
      <c r="X12" s="121">
        <f t="shared" si="2"/>
        <v>1003.5464767057557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14.297835429263056</v>
      </c>
      <c r="AI12">
        <f t="shared" si="5"/>
        <v>11.630815163633265</v>
      </c>
      <c r="AJ12">
        <f t="shared" si="6"/>
        <v>9.153915163633265</v>
      </c>
      <c r="AK12">
        <f t="shared" si="12"/>
        <v>5.698547954498216</v>
      </c>
    </row>
    <row r="13" spans="1:37" ht="12.75">
      <c r="A13" s="63">
        <v>5</v>
      </c>
      <c r="B13" s="64">
        <v>12.9</v>
      </c>
      <c r="C13" s="65">
        <v>12.1</v>
      </c>
      <c r="D13" s="65">
        <v>14.8</v>
      </c>
      <c r="E13" s="65">
        <v>10.4</v>
      </c>
      <c r="F13" s="66">
        <f t="shared" si="0"/>
        <v>12.600000000000001</v>
      </c>
      <c r="G13" s="67">
        <f t="shared" si="7"/>
        <v>90.58393631776025</v>
      </c>
      <c r="H13" s="67">
        <f t="shared" si="1"/>
        <v>11.398315385429184</v>
      </c>
      <c r="I13" s="68">
        <v>10.2</v>
      </c>
      <c r="J13" s="66"/>
      <c r="K13" s="68">
        <v>13.5</v>
      </c>
      <c r="L13" s="65">
        <v>13.1</v>
      </c>
      <c r="M13" s="65"/>
      <c r="N13" s="65">
        <v>10.9</v>
      </c>
      <c r="O13" s="66">
        <v>10.3</v>
      </c>
      <c r="P13" s="69" t="s">
        <v>109</v>
      </c>
      <c r="Q13" s="70">
        <v>43</v>
      </c>
      <c r="R13" s="67">
        <v>6.5</v>
      </c>
      <c r="S13" s="67"/>
      <c r="T13" s="67">
        <v>1</v>
      </c>
      <c r="U13" s="67"/>
      <c r="V13" s="71">
        <v>8</v>
      </c>
      <c r="W13" s="64">
        <v>976</v>
      </c>
      <c r="X13" s="121">
        <f t="shared" si="2"/>
        <v>985.9477209276986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14.871986197959439</v>
      </c>
      <c r="AI13">
        <f t="shared" si="5"/>
        <v>14.110830506745673</v>
      </c>
      <c r="AJ13">
        <f t="shared" si="6"/>
        <v>13.471630506745672</v>
      </c>
      <c r="AK13">
        <f t="shared" si="12"/>
        <v>11.398315385429184</v>
      </c>
    </row>
    <row r="14" spans="1:37" ht="12.75">
      <c r="A14" s="72">
        <v>6</v>
      </c>
      <c r="B14" s="73">
        <v>9.9</v>
      </c>
      <c r="C14" s="74">
        <v>8</v>
      </c>
      <c r="D14" s="74">
        <v>11.7</v>
      </c>
      <c r="E14" s="74">
        <v>7.3</v>
      </c>
      <c r="F14" s="75">
        <f t="shared" si="0"/>
        <v>9.5</v>
      </c>
      <c r="G14" s="67">
        <f t="shared" si="7"/>
        <v>75.50008807930651</v>
      </c>
      <c r="H14" s="76">
        <f t="shared" si="1"/>
        <v>5.777961405996087</v>
      </c>
      <c r="I14" s="77">
        <v>5.4</v>
      </c>
      <c r="J14" s="75"/>
      <c r="K14" s="77">
        <v>9.6</v>
      </c>
      <c r="L14" s="74">
        <v>9.9</v>
      </c>
      <c r="M14" s="74"/>
      <c r="N14" s="74">
        <v>11</v>
      </c>
      <c r="O14" s="75">
        <v>10.5</v>
      </c>
      <c r="P14" s="78" t="s">
        <v>112</v>
      </c>
      <c r="Q14" s="79">
        <v>40</v>
      </c>
      <c r="R14" s="76">
        <v>1</v>
      </c>
      <c r="S14" s="76"/>
      <c r="T14" s="76">
        <v>3.7</v>
      </c>
      <c r="U14" s="76"/>
      <c r="V14" s="80">
        <v>8</v>
      </c>
      <c r="W14" s="73">
        <v>985.5</v>
      </c>
      <c r="X14" s="121">
        <f t="shared" si="2"/>
        <v>995.6516482513615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12.191333479931261</v>
      </c>
      <c r="AI14">
        <f t="shared" si="5"/>
        <v>10.722567515390086</v>
      </c>
      <c r="AJ14">
        <f t="shared" si="6"/>
        <v>9.204467515390085</v>
      </c>
      <c r="AK14">
        <f t="shared" si="12"/>
        <v>5.777961405996087</v>
      </c>
    </row>
    <row r="15" spans="1:37" ht="12.75">
      <c r="A15" s="63">
        <v>7</v>
      </c>
      <c r="B15" s="64">
        <v>9.6</v>
      </c>
      <c r="C15" s="65">
        <v>8.7</v>
      </c>
      <c r="D15" s="65">
        <v>14.8</v>
      </c>
      <c r="E15" s="65">
        <v>4.6</v>
      </c>
      <c r="F15" s="66">
        <f t="shared" si="0"/>
        <v>9.7</v>
      </c>
      <c r="G15" s="67">
        <f t="shared" si="7"/>
        <v>88.09112779945077</v>
      </c>
      <c r="H15" s="67">
        <f t="shared" si="1"/>
        <v>7.727659032090701</v>
      </c>
      <c r="I15" s="68">
        <v>1.8</v>
      </c>
      <c r="J15" s="66"/>
      <c r="K15" s="68">
        <v>9.2</v>
      </c>
      <c r="L15" s="65">
        <v>8.7</v>
      </c>
      <c r="M15" s="65"/>
      <c r="N15" s="65">
        <v>10.7</v>
      </c>
      <c r="O15" s="66">
        <v>10.6</v>
      </c>
      <c r="P15" s="69" t="s">
        <v>111</v>
      </c>
      <c r="Q15" s="70">
        <v>24</v>
      </c>
      <c r="R15" s="67">
        <v>5.3</v>
      </c>
      <c r="S15" s="67"/>
      <c r="T15" s="67">
        <v>5.7</v>
      </c>
      <c r="U15" s="67"/>
      <c r="V15" s="71">
        <v>7</v>
      </c>
      <c r="W15" s="64">
        <v>1004.4</v>
      </c>
      <c r="X15" s="121">
        <f t="shared" si="2"/>
        <v>1014.7573809654008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11.948265205112428</v>
      </c>
      <c r="AI15">
        <f t="shared" si="5"/>
        <v>11.244461571652899</v>
      </c>
      <c r="AJ15">
        <f t="shared" si="6"/>
        <v>10.525361571652898</v>
      </c>
      <c r="AK15">
        <f t="shared" si="12"/>
        <v>7.727659032090701</v>
      </c>
    </row>
    <row r="16" spans="1:37" ht="12.75">
      <c r="A16" s="72">
        <v>8</v>
      </c>
      <c r="B16" s="73">
        <v>14.5</v>
      </c>
      <c r="C16" s="74">
        <v>11.5</v>
      </c>
      <c r="D16" s="74">
        <v>15</v>
      </c>
      <c r="E16" s="74">
        <v>4.1</v>
      </c>
      <c r="F16" s="75">
        <f t="shared" si="0"/>
        <v>9.55</v>
      </c>
      <c r="G16" s="67">
        <f t="shared" si="7"/>
        <v>67.65725428308653</v>
      </c>
      <c r="H16" s="76">
        <f t="shared" si="1"/>
        <v>8.596155048557693</v>
      </c>
      <c r="I16" s="77">
        <v>2</v>
      </c>
      <c r="J16" s="75"/>
      <c r="K16" s="77">
        <v>13.7</v>
      </c>
      <c r="L16" s="74">
        <v>10.9</v>
      </c>
      <c r="M16" s="74"/>
      <c r="N16" s="74">
        <v>10.7</v>
      </c>
      <c r="O16" s="75">
        <v>10.6</v>
      </c>
      <c r="P16" s="78" t="s">
        <v>110</v>
      </c>
      <c r="Q16" s="79">
        <v>18</v>
      </c>
      <c r="R16" s="76">
        <v>5.2</v>
      </c>
      <c r="S16" s="76"/>
      <c r="T16" s="76">
        <v>2.1</v>
      </c>
      <c r="U16" s="76"/>
      <c r="V16" s="80">
        <v>6</v>
      </c>
      <c r="W16" s="73">
        <v>1003.5</v>
      </c>
      <c r="X16" s="121">
        <f t="shared" si="2"/>
        <v>1013.6707824605849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16.503260083520495</v>
      </c>
      <c r="AI16">
        <f t="shared" si="5"/>
        <v>13.56265263970658</v>
      </c>
      <c r="AJ16">
        <f t="shared" si="6"/>
        <v>11.165652639706579</v>
      </c>
      <c r="AK16">
        <f t="shared" si="12"/>
        <v>8.596155048557693</v>
      </c>
    </row>
    <row r="17" spans="1:47" ht="12.75">
      <c r="A17" s="63">
        <v>9</v>
      </c>
      <c r="B17" s="64">
        <v>10.9</v>
      </c>
      <c r="C17" s="65">
        <v>8.9</v>
      </c>
      <c r="D17" s="65">
        <v>13</v>
      </c>
      <c r="E17" s="65">
        <v>9.3</v>
      </c>
      <c r="F17" s="66">
        <f t="shared" si="0"/>
        <v>11.15</v>
      </c>
      <c r="G17" s="67">
        <f t="shared" si="7"/>
        <v>75.18918609256198</v>
      </c>
      <c r="H17" s="67">
        <f t="shared" si="1"/>
        <v>6.6850718798735445</v>
      </c>
      <c r="I17" s="68">
        <v>7.9</v>
      </c>
      <c r="J17" s="66"/>
      <c r="K17" s="68">
        <v>10.9</v>
      </c>
      <c r="L17" s="65">
        <v>10.8</v>
      </c>
      <c r="M17" s="65"/>
      <c r="N17" s="65">
        <v>10.8</v>
      </c>
      <c r="O17" s="66">
        <v>10.7</v>
      </c>
      <c r="P17" s="69" t="s">
        <v>109</v>
      </c>
      <c r="Q17" s="70">
        <v>30</v>
      </c>
      <c r="R17" s="67">
        <v>0.5</v>
      </c>
      <c r="S17" s="67"/>
      <c r="T17" s="67" t="s">
        <v>107</v>
      </c>
      <c r="U17" s="67"/>
      <c r="V17" s="71">
        <v>8</v>
      </c>
      <c r="W17" s="64">
        <v>1001</v>
      </c>
      <c r="X17" s="121">
        <f t="shared" si="2"/>
        <v>1011.2747955747041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13.033290380870474</v>
      </c>
      <c r="AI17">
        <f t="shared" si="5"/>
        <v>11.397624958456682</v>
      </c>
      <c r="AJ17">
        <f t="shared" si="6"/>
        <v>9.79962495845668</v>
      </c>
      <c r="AK17">
        <f t="shared" si="12"/>
        <v>6.6850718798735445</v>
      </c>
      <c r="AU17">
        <f aca="true" t="shared" si="13" ref="AU17:AU47">W9*(10^(85/(18429.1+(67.53*B9)+(0.003*31)))-1)</f>
        <v>10.356363041900428</v>
      </c>
    </row>
    <row r="18" spans="1:47" ht="12.75">
      <c r="A18" s="72">
        <v>10</v>
      </c>
      <c r="B18" s="73">
        <v>12.5</v>
      </c>
      <c r="C18" s="74">
        <v>11</v>
      </c>
      <c r="D18" s="74">
        <v>17.7</v>
      </c>
      <c r="E18" s="74">
        <v>4.5</v>
      </c>
      <c r="F18" s="75">
        <f t="shared" si="0"/>
        <v>11.1</v>
      </c>
      <c r="G18" s="67">
        <f t="shared" si="7"/>
        <v>82.29255108377521</v>
      </c>
      <c r="H18" s="76">
        <f t="shared" si="1"/>
        <v>9.566930783038975</v>
      </c>
      <c r="I18" s="77">
        <v>1</v>
      </c>
      <c r="J18" s="75"/>
      <c r="K18" s="77">
        <v>11.2</v>
      </c>
      <c r="L18" s="74">
        <v>10.3</v>
      </c>
      <c r="M18" s="74"/>
      <c r="N18" s="74">
        <v>10.7</v>
      </c>
      <c r="O18" s="75">
        <v>10.7</v>
      </c>
      <c r="P18" s="78" t="s">
        <v>119</v>
      </c>
      <c r="Q18" s="79">
        <v>29</v>
      </c>
      <c r="R18" s="76">
        <v>8.7</v>
      </c>
      <c r="S18" s="76"/>
      <c r="T18" s="76">
        <v>0</v>
      </c>
      <c r="U18" s="76"/>
      <c r="V18" s="80">
        <v>8</v>
      </c>
      <c r="W18" s="73">
        <v>1011.8</v>
      </c>
      <c r="X18" s="121">
        <f t="shared" si="2"/>
        <v>1022.1271334600189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14.487015299685174</v>
      </c>
      <c r="AI18">
        <f t="shared" si="5"/>
        <v>13.120234466007751</v>
      </c>
      <c r="AJ18">
        <f t="shared" si="6"/>
        <v>11.921734466007752</v>
      </c>
      <c r="AK18">
        <f t="shared" si="12"/>
        <v>9.566930783038975</v>
      </c>
      <c r="AU18">
        <f t="shared" si="13"/>
        <v>10.339236112395318</v>
      </c>
    </row>
    <row r="19" spans="1:47" ht="12.75">
      <c r="A19" s="63">
        <v>11</v>
      </c>
      <c r="B19" s="64">
        <v>15.5</v>
      </c>
      <c r="C19" s="65">
        <v>13.7</v>
      </c>
      <c r="D19" s="65">
        <v>20.2</v>
      </c>
      <c r="E19" s="65">
        <v>11</v>
      </c>
      <c r="F19" s="66">
        <f t="shared" si="0"/>
        <v>15.6</v>
      </c>
      <c r="G19" s="67">
        <f t="shared" si="7"/>
        <v>80.85321410382325</v>
      </c>
      <c r="H19" s="67">
        <f t="shared" si="1"/>
        <v>12.228557698245595</v>
      </c>
      <c r="I19" s="68">
        <v>9</v>
      </c>
      <c r="J19" s="66"/>
      <c r="K19" s="68">
        <v>13.2</v>
      </c>
      <c r="L19" s="65">
        <v>12.3</v>
      </c>
      <c r="M19" s="65"/>
      <c r="N19" s="65">
        <v>11.1</v>
      </c>
      <c r="O19" s="66">
        <v>10.7</v>
      </c>
      <c r="P19" s="69" t="s">
        <v>120</v>
      </c>
      <c r="Q19" s="70">
        <v>29</v>
      </c>
      <c r="R19" s="67">
        <v>10.5</v>
      </c>
      <c r="S19" s="67"/>
      <c r="T19" s="67">
        <v>0</v>
      </c>
      <c r="U19" s="67"/>
      <c r="V19" s="71">
        <v>7</v>
      </c>
      <c r="W19" s="64">
        <v>1005.3</v>
      </c>
      <c r="X19" s="121">
        <f t="shared" si="2"/>
        <v>1015.4535191744059</v>
      </c>
      <c r="Y19" s="127">
        <v>0</v>
      </c>
      <c r="Z19" s="134">
        <v>0</v>
      </c>
      <c r="AA19" s="127">
        <v>0</v>
      </c>
      <c r="AB19">
        <f t="shared" si="8"/>
        <v>11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17.600767877026804</v>
      </c>
      <c r="AI19">
        <f t="shared" si="5"/>
        <v>15.668986535529427</v>
      </c>
      <c r="AJ19">
        <f t="shared" si="6"/>
        <v>14.230786535529427</v>
      </c>
      <c r="AK19">
        <f t="shared" si="12"/>
        <v>12.228557698245595</v>
      </c>
      <c r="AU19">
        <f t="shared" si="13"/>
        <v>10.062976502434234</v>
      </c>
    </row>
    <row r="20" spans="1:47" ht="12.75">
      <c r="A20" s="72">
        <v>12</v>
      </c>
      <c r="B20" s="73">
        <v>12.1</v>
      </c>
      <c r="C20" s="74">
        <v>9.2</v>
      </c>
      <c r="D20" s="74">
        <v>15.9</v>
      </c>
      <c r="E20" s="74">
        <v>10.6</v>
      </c>
      <c r="F20" s="75">
        <f t="shared" si="0"/>
        <v>13.25</v>
      </c>
      <c r="G20" s="67">
        <f t="shared" si="7"/>
        <v>66.00401839693879</v>
      </c>
      <c r="H20" s="76">
        <f t="shared" si="1"/>
        <v>5.948274403115239</v>
      </c>
      <c r="I20" s="77">
        <v>9.1</v>
      </c>
      <c r="J20" s="75"/>
      <c r="K20" s="77">
        <v>13.9</v>
      </c>
      <c r="L20" s="74">
        <v>12.8</v>
      </c>
      <c r="M20" s="74"/>
      <c r="N20" s="74">
        <v>11.5</v>
      </c>
      <c r="O20" s="75">
        <v>10.9</v>
      </c>
      <c r="P20" s="78" t="s">
        <v>109</v>
      </c>
      <c r="Q20" s="79">
        <v>37</v>
      </c>
      <c r="R20" s="76">
        <v>12.2</v>
      </c>
      <c r="S20" s="76"/>
      <c r="T20" s="76">
        <v>0</v>
      </c>
      <c r="U20" s="76"/>
      <c r="V20" s="80">
        <v>1</v>
      </c>
      <c r="W20" s="73">
        <v>1005.3</v>
      </c>
      <c r="X20" s="121">
        <f t="shared" si="2"/>
        <v>1015.5752642103929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12</v>
      </c>
      <c r="AH20">
        <f t="shared" si="11"/>
        <v>14.110830506745673</v>
      </c>
      <c r="AI20">
        <f t="shared" si="5"/>
        <v>11.630815163633265</v>
      </c>
      <c r="AJ20">
        <f t="shared" si="6"/>
        <v>9.313715163633265</v>
      </c>
      <c r="AK20">
        <f t="shared" si="12"/>
        <v>5.948274403115239</v>
      </c>
      <c r="AU20">
        <f t="shared" si="13"/>
        <v>10.146476705755722</v>
      </c>
    </row>
    <row r="21" spans="1:47" ht="12.75">
      <c r="A21" s="63">
        <v>13</v>
      </c>
      <c r="B21" s="64">
        <v>13.8</v>
      </c>
      <c r="C21" s="65">
        <v>10.6</v>
      </c>
      <c r="D21" s="65">
        <v>17.8</v>
      </c>
      <c r="E21" s="65">
        <v>3.6</v>
      </c>
      <c r="F21" s="66">
        <f t="shared" si="0"/>
        <v>10.700000000000001</v>
      </c>
      <c r="G21" s="67">
        <f t="shared" si="7"/>
        <v>64.793356022939</v>
      </c>
      <c r="H21" s="67">
        <f t="shared" si="1"/>
        <v>7.295080035998435</v>
      </c>
      <c r="I21" s="68">
        <v>-0.6</v>
      </c>
      <c r="J21" s="66"/>
      <c r="K21" s="68">
        <v>15.1</v>
      </c>
      <c r="L21" s="65">
        <v>12.4</v>
      </c>
      <c r="M21" s="65"/>
      <c r="N21" s="65">
        <v>11.5</v>
      </c>
      <c r="O21" s="66">
        <v>11.1</v>
      </c>
      <c r="P21" s="69" t="s">
        <v>121</v>
      </c>
      <c r="Q21" s="70">
        <v>14</v>
      </c>
      <c r="R21" s="67">
        <v>9.7</v>
      </c>
      <c r="S21" s="67"/>
      <c r="T21" s="67">
        <v>0</v>
      </c>
      <c r="U21" s="67"/>
      <c r="V21" s="71">
        <v>4</v>
      </c>
      <c r="W21" s="64">
        <v>1009.9</v>
      </c>
      <c r="X21" s="121">
        <f t="shared" si="2"/>
        <v>1020.1607657544665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15.771202559854595</v>
      </c>
      <c r="AI21">
        <f t="shared" si="5"/>
        <v>12.775491423705457</v>
      </c>
      <c r="AJ21">
        <f t="shared" si="6"/>
        <v>10.218691423705456</v>
      </c>
      <c r="AK21">
        <f t="shared" si="12"/>
        <v>7.295080035998435</v>
      </c>
      <c r="AU21">
        <f t="shared" si="13"/>
        <v>9.947720927698544</v>
      </c>
    </row>
    <row r="22" spans="1:47" ht="12.75">
      <c r="A22" s="72">
        <v>14</v>
      </c>
      <c r="B22" s="73">
        <v>9.1</v>
      </c>
      <c r="C22" s="74">
        <v>7.7</v>
      </c>
      <c r="D22" s="74">
        <v>11.3</v>
      </c>
      <c r="E22" s="74">
        <v>5.3</v>
      </c>
      <c r="F22" s="75">
        <f t="shared" si="0"/>
        <v>8.3</v>
      </c>
      <c r="G22" s="67">
        <f t="shared" si="7"/>
        <v>81.25352577326697</v>
      </c>
      <c r="H22" s="76">
        <f t="shared" si="1"/>
        <v>6.061404217757318</v>
      </c>
      <c r="I22" s="77">
        <v>1.8</v>
      </c>
      <c r="J22" s="75"/>
      <c r="K22" s="77">
        <v>11.8</v>
      </c>
      <c r="L22" s="74">
        <v>11.5</v>
      </c>
      <c r="M22" s="74"/>
      <c r="N22" s="74">
        <v>11.6</v>
      </c>
      <c r="O22" s="75">
        <v>11.1</v>
      </c>
      <c r="P22" s="78" t="s">
        <v>122</v>
      </c>
      <c r="Q22" s="79">
        <v>25</v>
      </c>
      <c r="R22" s="76">
        <v>0.5</v>
      </c>
      <c r="S22" s="76"/>
      <c r="T22" s="76">
        <v>0</v>
      </c>
      <c r="U22" s="76"/>
      <c r="V22" s="80">
        <v>8</v>
      </c>
      <c r="W22" s="73">
        <v>1003</v>
      </c>
      <c r="X22" s="121">
        <f t="shared" si="2"/>
        <v>1013.3613768576487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11.552622622814317</v>
      </c>
      <c r="AI22">
        <f t="shared" si="5"/>
        <v>10.5055132003167</v>
      </c>
      <c r="AJ22">
        <f t="shared" si="6"/>
        <v>9.386913200316702</v>
      </c>
      <c r="AK22">
        <f t="shared" si="12"/>
        <v>6.061404217757318</v>
      </c>
      <c r="AU22">
        <f t="shared" si="13"/>
        <v>10.151648251361511</v>
      </c>
    </row>
    <row r="23" spans="1:47" ht="12.75">
      <c r="A23" s="63">
        <v>15</v>
      </c>
      <c r="B23" s="64">
        <v>9.2</v>
      </c>
      <c r="C23" s="65">
        <v>6</v>
      </c>
      <c r="D23" s="65">
        <v>16.2</v>
      </c>
      <c r="E23" s="65">
        <v>6.9</v>
      </c>
      <c r="F23" s="66">
        <f t="shared" si="0"/>
        <v>11.55</v>
      </c>
      <c r="G23" s="67">
        <f t="shared" si="7"/>
        <v>58.382153025647085</v>
      </c>
      <c r="H23" s="67">
        <f t="shared" si="1"/>
        <v>1.4674666835051724</v>
      </c>
      <c r="I23" s="68">
        <v>5.9</v>
      </c>
      <c r="J23" s="66"/>
      <c r="K23" s="68">
        <v>12.1</v>
      </c>
      <c r="L23" s="65">
        <v>11.3</v>
      </c>
      <c r="M23" s="65"/>
      <c r="N23" s="65">
        <v>11.3</v>
      </c>
      <c r="O23" s="66">
        <v>11.2</v>
      </c>
      <c r="P23" s="69" t="s">
        <v>111</v>
      </c>
      <c r="Q23" s="70">
        <v>14</v>
      </c>
      <c r="R23" s="67">
        <v>9.8</v>
      </c>
      <c r="S23" s="67"/>
      <c r="T23" s="67" t="s">
        <v>107</v>
      </c>
      <c r="U23" s="67"/>
      <c r="V23" s="71">
        <v>8</v>
      </c>
      <c r="W23" s="64">
        <v>1012.9</v>
      </c>
      <c r="X23" s="121">
        <f t="shared" si="2"/>
        <v>1023.3599194418447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11.630815163633265</v>
      </c>
      <c r="AI23">
        <f t="shared" si="5"/>
        <v>9.347120306962537</v>
      </c>
      <c r="AJ23">
        <f t="shared" si="6"/>
        <v>6.790320306962538</v>
      </c>
      <c r="AK23">
        <f t="shared" si="12"/>
        <v>1.4674666835051724</v>
      </c>
      <c r="AU23">
        <f t="shared" si="13"/>
        <v>10.357380965400775</v>
      </c>
    </row>
    <row r="24" spans="1:47" ht="12.75">
      <c r="A24" s="72">
        <v>16</v>
      </c>
      <c r="B24" s="73">
        <v>12.2</v>
      </c>
      <c r="C24" s="74">
        <v>9.4</v>
      </c>
      <c r="D24" s="74">
        <v>15.8</v>
      </c>
      <c r="E24" s="74">
        <v>9.2</v>
      </c>
      <c r="F24" s="75">
        <f t="shared" si="0"/>
        <v>12.5</v>
      </c>
      <c r="G24" s="67">
        <f t="shared" si="7"/>
        <v>67.24413876645308</v>
      </c>
      <c r="H24" s="76">
        <f t="shared" si="1"/>
        <v>6.312810846492625</v>
      </c>
      <c r="I24" s="77">
        <v>10.5</v>
      </c>
      <c r="J24" s="75"/>
      <c r="K24" s="77">
        <v>13.8</v>
      </c>
      <c r="L24" s="74">
        <v>14.6</v>
      </c>
      <c r="M24" s="74"/>
      <c r="N24" s="74">
        <v>11.6</v>
      </c>
      <c r="O24" s="75">
        <v>11.1</v>
      </c>
      <c r="P24" s="78" t="s">
        <v>127</v>
      </c>
      <c r="Q24" s="79">
        <v>23</v>
      </c>
      <c r="R24" s="76">
        <v>11</v>
      </c>
      <c r="S24" s="76"/>
      <c r="T24" s="76">
        <v>0</v>
      </c>
      <c r="U24" s="76"/>
      <c r="V24" s="80">
        <v>2</v>
      </c>
      <c r="W24" s="73">
        <v>1013.88</v>
      </c>
      <c r="X24" s="121">
        <f t="shared" si="2"/>
        <v>1024.2393078740017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14.204062438763</v>
      </c>
      <c r="AI24">
        <f t="shared" si="5"/>
        <v>11.78859945679543</v>
      </c>
      <c r="AJ24">
        <f t="shared" si="6"/>
        <v>9.55139945679543</v>
      </c>
      <c r="AK24">
        <f t="shared" si="12"/>
        <v>6.312810846492625</v>
      </c>
      <c r="AU24">
        <f t="shared" si="13"/>
        <v>10.170782460584917</v>
      </c>
    </row>
    <row r="25" spans="1:47" ht="12.75">
      <c r="A25" s="63">
        <v>17</v>
      </c>
      <c r="B25" s="64">
        <v>12.7</v>
      </c>
      <c r="C25" s="65">
        <v>9.9</v>
      </c>
      <c r="D25" s="65">
        <v>13.8</v>
      </c>
      <c r="E25" s="65">
        <v>4.5</v>
      </c>
      <c r="F25" s="66">
        <f t="shared" si="0"/>
        <v>9.15</v>
      </c>
      <c r="G25" s="67">
        <f t="shared" si="7"/>
        <v>67.8148785986317</v>
      </c>
      <c r="H25" s="67">
        <f t="shared" si="1"/>
        <v>6.912609622457307</v>
      </c>
      <c r="I25" s="68">
        <v>0</v>
      </c>
      <c r="J25" s="66"/>
      <c r="K25" s="68">
        <v>13.2</v>
      </c>
      <c r="L25" s="65">
        <v>11.9</v>
      </c>
      <c r="M25" s="65"/>
      <c r="N25" s="65">
        <v>11.7</v>
      </c>
      <c r="O25" s="66">
        <v>11.3</v>
      </c>
      <c r="P25" s="69" t="s">
        <v>128</v>
      </c>
      <c r="Q25" s="70">
        <v>25</v>
      </c>
      <c r="R25" s="67">
        <v>6.3</v>
      </c>
      <c r="S25" s="67"/>
      <c r="T25" s="67">
        <v>7.8</v>
      </c>
      <c r="U25" s="67"/>
      <c r="V25" s="71">
        <v>4</v>
      </c>
      <c r="W25" s="64">
        <v>1014.7</v>
      </c>
      <c r="X25" s="121">
        <f t="shared" si="2"/>
        <v>1025.049443495264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14.678391653320906</v>
      </c>
      <c r="AI25">
        <f t="shared" si="5"/>
        <v>12.191333479931261</v>
      </c>
      <c r="AJ25">
        <f t="shared" si="6"/>
        <v>9.954133479931262</v>
      </c>
      <c r="AK25">
        <f t="shared" si="12"/>
        <v>6.912609622457307</v>
      </c>
      <c r="AU25">
        <f t="shared" si="13"/>
        <v>10.27479557470409</v>
      </c>
    </row>
    <row r="26" spans="1:47" ht="12.75">
      <c r="A26" s="72">
        <v>18</v>
      </c>
      <c r="B26" s="73">
        <v>9.1</v>
      </c>
      <c r="C26" s="74">
        <v>8.9</v>
      </c>
      <c r="D26" s="74">
        <v>12.7</v>
      </c>
      <c r="E26" s="74">
        <v>7.2</v>
      </c>
      <c r="F26" s="75">
        <f t="shared" si="0"/>
        <v>9.95</v>
      </c>
      <c r="G26" s="67">
        <f t="shared" si="7"/>
        <v>97.27509783158703</v>
      </c>
      <c r="H26" s="76">
        <f t="shared" si="1"/>
        <v>8.691279827286124</v>
      </c>
      <c r="I26" s="77">
        <v>7.2</v>
      </c>
      <c r="J26" s="75"/>
      <c r="K26" s="77">
        <v>11</v>
      </c>
      <c r="L26" s="74">
        <v>11.1</v>
      </c>
      <c r="M26" s="74"/>
      <c r="N26" s="74">
        <v>11.7</v>
      </c>
      <c r="O26" s="75">
        <v>11.4</v>
      </c>
      <c r="P26" s="78" t="s">
        <v>129</v>
      </c>
      <c r="Q26" s="79">
        <v>27</v>
      </c>
      <c r="R26" s="76">
        <v>4</v>
      </c>
      <c r="S26" s="76"/>
      <c r="T26" s="76">
        <v>7.4</v>
      </c>
      <c r="U26" s="76"/>
      <c r="V26" s="80">
        <v>8</v>
      </c>
      <c r="W26" s="73">
        <v>991.6</v>
      </c>
      <c r="X26" s="121">
        <f t="shared" si="2"/>
        <v>1001.8436104606625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11.552622622814317</v>
      </c>
      <c r="AI26">
        <f t="shared" si="5"/>
        <v>11.397624958456682</v>
      </c>
      <c r="AJ26">
        <f t="shared" si="6"/>
        <v>11.237824958456683</v>
      </c>
      <c r="AK26">
        <f t="shared" si="12"/>
        <v>8.691279827286124</v>
      </c>
      <c r="AU26">
        <f t="shared" si="13"/>
        <v>10.32713346001894</v>
      </c>
    </row>
    <row r="27" spans="1:47" ht="12.75">
      <c r="A27" s="63">
        <v>19</v>
      </c>
      <c r="B27" s="64">
        <v>10.1</v>
      </c>
      <c r="C27" s="65">
        <v>8.2</v>
      </c>
      <c r="D27" s="65">
        <v>12.3</v>
      </c>
      <c r="E27" s="65">
        <v>5.9</v>
      </c>
      <c r="F27" s="66">
        <f t="shared" si="0"/>
        <v>9.100000000000001</v>
      </c>
      <c r="G27" s="67">
        <f t="shared" si="7"/>
        <v>75.68402086057662</v>
      </c>
      <c r="H27" s="67">
        <f t="shared" si="1"/>
        <v>6.0065476344933435</v>
      </c>
      <c r="I27" s="68">
        <v>3.5</v>
      </c>
      <c r="J27" s="66"/>
      <c r="K27" s="68">
        <v>11.6</v>
      </c>
      <c r="L27" s="65">
        <v>10.2</v>
      </c>
      <c r="M27" s="65"/>
      <c r="N27" s="65">
        <v>11.4</v>
      </c>
      <c r="O27" s="66">
        <v>11.4</v>
      </c>
      <c r="P27" s="69" t="s">
        <v>127</v>
      </c>
      <c r="Q27" s="70">
        <v>30</v>
      </c>
      <c r="R27" s="67">
        <v>2</v>
      </c>
      <c r="S27" s="67"/>
      <c r="T27" s="67">
        <v>3</v>
      </c>
      <c r="U27" s="67"/>
      <c r="V27" s="71">
        <v>4</v>
      </c>
      <c r="W27" s="64">
        <v>991</v>
      </c>
      <c r="X27" s="121">
        <f t="shared" si="2"/>
        <v>1001.2010525663101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12.355786973925246</v>
      </c>
      <c r="AI27">
        <f t="shared" si="5"/>
        <v>10.869456390833992</v>
      </c>
      <c r="AJ27">
        <f t="shared" si="6"/>
        <v>9.351356390833992</v>
      </c>
      <c r="AK27">
        <f t="shared" si="12"/>
        <v>6.0065476344933435</v>
      </c>
      <c r="AU27">
        <f t="shared" si="13"/>
        <v>10.153519174405872</v>
      </c>
    </row>
    <row r="28" spans="1:47" ht="12.75">
      <c r="A28" s="72">
        <v>20</v>
      </c>
      <c r="B28" s="73">
        <v>9.1</v>
      </c>
      <c r="C28" s="74">
        <v>8</v>
      </c>
      <c r="D28" s="74">
        <v>13.6</v>
      </c>
      <c r="E28" s="74">
        <v>4.8</v>
      </c>
      <c r="F28" s="75">
        <f t="shared" si="0"/>
        <v>9.2</v>
      </c>
      <c r="G28" s="67">
        <f t="shared" si="7"/>
        <v>85.20721083670337</v>
      </c>
      <c r="H28" s="76">
        <f t="shared" si="1"/>
        <v>6.750251831277027</v>
      </c>
      <c r="I28" s="77">
        <v>2</v>
      </c>
      <c r="J28" s="75"/>
      <c r="K28" s="77">
        <v>9.3</v>
      </c>
      <c r="L28" s="74">
        <v>9.3</v>
      </c>
      <c r="M28" s="74"/>
      <c r="N28" s="74">
        <v>11.1</v>
      </c>
      <c r="O28" s="75">
        <v>11.3</v>
      </c>
      <c r="P28" s="78" t="s">
        <v>130</v>
      </c>
      <c r="Q28" s="79">
        <v>17</v>
      </c>
      <c r="R28" s="76">
        <v>1</v>
      </c>
      <c r="S28" s="76"/>
      <c r="T28" s="76" t="s">
        <v>107</v>
      </c>
      <c r="U28" s="76"/>
      <c r="V28" s="80">
        <v>7</v>
      </c>
      <c r="W28" s="73">
        <v>1004.5</v>
      </c>
      <c r="X28" s="121">
        <f t="shared" si="2"/>
        <v>1014.8768724361995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11.552622622814317</v>
      </c>
      <c r="AI28">
        <f t="shared" si="5"/>
        <v>10.722567515390086</v>
      </c>
      <c r="AJ28">
        <f t="shared" si="6"/>
        <v>9.843667515390086</v>
      </c>
      <c r="AK28">
        <f t="shared" si="12"/>
        <v>6.750251831277027</v>
      </c>
      <c r="AU28">
        <f t="shared" si="13"/>
        <v>10.275264210392892</v>
      </c>
    </row>
    <row r="29" spans="1:47" ht="12.75">
      <c r="A29" s="63">
        <v>21</v>
      </c>
      <c r="B29" s="64">
        <v>12.6</v>
      </c>
      <c r="C29" s="65">
        <v>10.9</v>
      </c>
      <c r="D29" s="65">
        <v>18.7</v>
      </c>
      <c r="E29" s="65">
        <v>5.5</v>
      </c>
      <c r="F29" s="66">
        <f t="shared" si="0"/>
        <v>12.1</v>
      </c>
      <c r="G29" s="67">
        <f t="shared" si="7"/>
        <v>80.06204954625072</v>
      </c>
      <c r="H29" s="67">
        <f t="shared" si="1"/>
        <v>9.256234049422678</v>
      </c>
      <c r="I29" s="68">
        <v>0.9</v>
      </c>
      <c r="J29" s="66"/>
      <c r="K29" s="68">
        <v>10</v>
      </c>
      <c r="L29" s="65">
        <v>9.4</v>
      </c>
      <c r="M29" s="65"/>
      <c r="N29" s="65">
        <v>11</v>
      </c>
      <c r="O29" s="66">
        <v>11.1</v>
      </c>
      <c r="P29" s="69" t="s">
        <v>108</v>
      </c>
      <c r="Q29" s="70">
        <v>15</v>
      </c>
      <c r="R29" s="67">
        <v>11.2</v>
      </c>
      <c r="S29" s="67"/>
      <c r="T29" s="67">
        <v>0</v>
      </c>
      <c r="U29" s="67"/>
      <c r="V29" s="71">
        <v>4</v>
      </c>
      <c r="W29" s="64">
        <v>1014.5</v>
      </c>
      <c r="X29" s="121">
        <f t="shared" si="2"/>
        <v>1024.8510462812924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14.58242756341879</v>
      </c>
      <c r="AI29">
        <f t="shared" si="5"/>
        <v>13.033290380870474</v>
      </c>
      <c r="AJ29">
        <f t="shared" si="6"/>
        <v>11.674990380870474</v>
      </c>
      <c r="AK29">
        <f t="shared" si="12"/>
        <v>9.256234049422678</v>
      </c>
      <c r="AU29">
        <f t="shared" si="13"/>
        <v>10.26076575446653</v>
      </c>
    </row>
    <row r="30" spans="1:47" ht="12.75">
      <c r="A30" s="72">
        <v>22</v>
      </c>
      <c r="B30" s="73">
        <v>15.3</v>
      </c>
      <c r="C30" s="74">
        <v>13.9</v>
      </c>
      <c r="D30" s="74">
        <v>20.2</v>
      </c>
      <c r="E30" s="74">
        <v>10.5</v>
      </c>
      <c r="F30" s="75">
        <f t="shared" si="0"/>
        <v>15.35</v>
      </c>
      <c r="G30" s="67">
        <f t="shared" si="7"/>
        <v>84.91692588565539</v>
      </c>
      <c r="H30" s="76">
        <f t="shared" si="1"/>
        <v>12.77983626469393</v>
      </c>
      <c r="I30" s="77">
        <v>9.4</v>
      </c>
      <c r="J30" s="75"/>
      <c r="K30" s="77">
        <v>16</v>
      </c>
      <c r="L30" s="74">
        <v>14</v>
      </c>
      <c r="M30" s="74"/>
      <c r="N30" s="74">
        <v>11.4</v>
      </c>
      <c r="O30" s="75">
        <v>11.1</v>
      </c>
      <c r="P30" s="78" t="s">
        <v>138</v>
      </c>
      <c r="Q30" s="79">
        <v>19</v>
      </c>
      <c r="R30" s="76">
        <v>8</v>
      </c>
      <c r="S30" s="76"/>
      <c r="T30" s="76" t="s">
        <v>107</v>
      </c>
      <c r="U30" s="76"/>
      <c r="V30" s="80">
        <v>8</v>
      </c>
      <c r="W30" s="73">
        <v>1014.8</v>
      </c>
      <c r="X30" s="121">
        <f t="shared" si="2"/>
        <v>1025.0566175494646</v>
      </c>
      <c r="Y30" s="127">
        <v>0</v>
      </c>
      <c r="Z30" s="134">
        <v>0</v>
      </c>
      <c r="AA30" s="127">
        <v>0</v>
      </c>
      <c r="AB30">
        <f t="shared" si="8"/>
        <v>22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17.376281118859826</v>
      </c>
      <c r="AI30">
        <f t="shared" si="5"/>
        <v>15.87400375938533</v>
      </c>
      <c r="AJ30">
        <f t="shared" si="6"/>
        <v>14.755403759385329</v>
      </c>
      <c r="AK30">
        <f t="shared" si="12"/>
        <v>12.77983626469393</v>
      </c>
      <c r="AU30">
        <f t="shared" si="13"/>
        <v>10.361376857648647</v>
      </c>
    </row>
    <row r="31" spans="1:47" ht="12.75">
      <c r="A31" s="63">
        <v>23</v>
      </c>
      <c r="B31" s="64">
        <v>12.9</v>
      </c>
      <c r="C31" s="65">
        <v>11.8</v>
      </c>
      <c r="D31" s="65">
        <v>17.3</v>
      </c>
      <c r="E31" s="65">
        <v>7.3</v>
      </c>
      <c r="F31" s="66">
        <f t="shared" si="0"/>
        <v>12.3</v>
      </c>
      <c r="G31" s="67">
        <f t="shared" si="7"/>
        <v>87.11314205852722</v>
      </c>
      <c r="H31" s="67">
        <f t="shared" si="1"/>
        <v>10.80997680981698</v>
      </c>
      <c r="I31" s="68">
        <v>3.9</v>
      </c>
      <c r="J31" s="66"/>
      <c r="K31" s="68">
        <v>14.4</v>
      </c>
      <c r="L31" s="65">
        <v>13.4</v>
      </c>
      <c r="M31" s="65"/>
      <c r="N31" s="65">
        <v>12</v>
      </c>
      <c r="O31" s="66">
        <v>11.3</v>
      </c>
      <c r="P31" s="69" t="s">
        <v>139</v>
      </c>
      <c r="Q31" s="70">
        <v>7</v>
      </c>
      <c r="R31" s="67">
        <v>1</v>
      </c>
      <c r="S31" s="67"/>
      <c r="T31" s="67">
        <v>0</v>
      </c>
      <c r="U31" s="67"/>
      <c r="V31" s="71">
        <v>8</v>
      </c>
      <c r="W31" s="64">
        <v>1015.8</v>
      </c>
      <c r="X31" s="121">
        <f t="shared" si="2"/>
        <v>1026.1533759409388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14.871986197959439</v>
      </c>
      <c r="AI31">
        <f t="shared" si="5"/>
        <v>13.834354463552966</v>
      </c>
      <c r="AJ31">
        <f t="shared" si="6"/>
        <v>12.955454463552966</v>
      </c>
      <c r="AK31">
        <f t="shared" si="12"/>
        <v>10.80997680981698</v>
      </c>
      <c r="AU31">
        <f t="shared" si="13"/>
        <v>10.45991944184475</v>
      </c>
    </row>
    <row r="32" spans="1:47" ht="12.75">
      <c r="A32" s="72">
        <v>24</v>
      </c>
      <c r="B32" s="73">
        <v>14.1</v>
      </c>
      <c r="C32" s="74">
        <v>13.4</v>
      </c>
      <c r="D32" s="74">
        <v>16.1</v>
      </c>
      <c r="E32" s="74">
        <v>8.8</v>
      </c>
      <c r="F32" s="75">
        <f t="shared" si="0"/>
        <v>12.450000000000001</v>
      </c>
      <c r="G32" s="67">
        <f t="shared" si="7"/>
        <v>92.072493306625</v>
      </c>
      <c r="H32" s="76">
        <f t="shared" si="1"/>
        <v>12.832626286268173</v>
      </c>
      <c r="I32" s="77">
        <v>4.9</v>
      </c>
      <c r="J32" s="75"/>
      <c r="K32" s="77">
        <v>14.4</v>
      </c>
      <c r="L32" s="74">
        <v>13.7</v>
      </c>
      <c r="M32" s="74"/>
      <c r="N32" s="74">
        <v>12.1</v>
      </c>
      <c r="O32" s="75">
        <v>11.5</v>
      </c>
      <c r="P32" s="78" t="s">
        <v>108</v>
      </c>
      <c r="Q32" s="79">
        <v>18</v>
      </c>
      <c r="R32" s="76">
        <v>1.1</v>
      </c>
      <c r="S32" s="76"/>
      <c r="T32" s="76">
        <v>0</v>
      </c>
      <c r="U32" s="76"/>
      <c r="V32" s="80">
        <v>8</v>
      </c>
      <c r="W32" s="73">
        <v>1008.5</v>
      </c>
      <c r="X32" s="121">
        <f t="shared" si="2"/>
        <v>1018.735776803182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16.081373099585093</v>
      </c>
      <c r="AI32">
        <f t="shared" si="5"/>
        <v>15.365821170728879</v>
      </c>
      <c r="AJ32">
        <f t="shared" si="6"/>
        <v>14.806521170728878</v>
      </c>
      <c r="AK32">
        <f t="shared" si="12"/>
        <v>12.832626286268173</v>
      </c>
      <c r="AU32">
        <f t="shared" si="13"/>
        <v>10.359307874001624</v>
      </c>
    </row>
    <row r="33" spans="1:47" ht="12.75">
      <c r="A33" s="63">
        <v>25</v>
      </c>
      <c r="B33" s="64">
        <v>12.4</v>
      </c>
      <c r="C33" s="65">
        <v>10.7</v>
      </c>
      <c r="D33" s="65">
        <v>14.1</v>
      </c>
      <c r="E33" s="65">
        <v>4.4</v>
      </c>
      <c r="F33" s="66">
        <f t="shared" si="0"/>
        <v>9.25</v>
      </c>
      <c r="G33" s="67">
        <f t="shared" si="7"/>
        <v>79.92287227438358</v>
      </c>
      <c r="H33" s="67">
        <f t="shared" si="1"/>
        <v>9.035740835031119</v>
      </c>
      <c r="I33" s="68">
        <v>0.3</v>
      </c>
      <c r="J33" s="66"/>
      <c r="K33" s="68">
        <v>13.6</v>
      </c>
      <c r="L33" s="65">
        <v>12.2</v>
      </c>
      <c r="M33" s="65"/>
      <c r="N33" s="65">
        <v>12</v>
      </c>
      <c r="O33" s="66">
        <v>11.7</v>
      </c>
      <c r="P33" s="69" t="s">
        <v>142</v>
      </c>
      <c r="Q33" s="70">
        <v>12</v>
      </c>
      <c r="R33" s="67">
        <v>1</v>
      </c>
      <c r="S33" s="67"/>
      <c r="T33" s="67">
        <v>0</v>
      </c>
      <c r="U33" s="67"/>
      <c r="V33" s="71">
        <v>8</v>
      </c>
      <c r="W33" s="64">
        <v>1009.3</v>
      </c>
      <c r="X33" s="121">
        <f t="shared" si="2"/>
        <v>1019.6052458484064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14.392152154059962</v>
      </c>
      <c r="AI33">
        <f t="shared" si="5"/>
        <v>12.86092138362429</v>
      </c>
      <c r="AJ33">
        <f t="shared" si="6"/>
        <v>11.50262138362429</v>
      </c>
      <c r="AK33">
        <f t="shared" si="12"/>
        <v>9.035740835031119</v>
      </c>
      <c r="AU33">
        <f t="shared" si="13"/>
        <v>10.349443495264063</v>
      </c>
    </row>
    <row r="34" spans="1:47" ht="12.75">
      <c r="A34" s="72">
        <v>26</v>
      </c>
      <c r="B34" s="73">
        <v>14</v>
      </c>
      <c r="C34" s="74">
        <v>11.7</v>
      </c>
      <c r="D34" s="74">
        <v>16</v>
      </c>
      <c r="E34" s="74">
        <v>7.7</v>
      </c>
      <c r="F34" s="75">
        <f t="shared" si="0"/>
        <v>11.85</v>
      </c>
      <c r="G34" s="67">
        <f t="shared" si="7"/>
        <v>74.5150365370017</v>
      </c>
      <c r="H34" s="76">
        <f t="shared" si="1"/>
        <v>9.546738608075842</v>
      </c>
      <c r="I34" s="77">
        <v>2.6</v>
      </c>
      <c r="J34" s="75"/>
      <c r="K34" s="77">
        <v>13.5</v>
      </c>
      <c r="L34" s="74">
        <v>12.1</v>
      </c>
      <c r="M34" s="74"/>
      <c r="N34" s="74">
        <v>12</v>
      </c>
      <c r="O34" s="75">
        <v>11.7</v>
      </c>
      <c r="P34" s="78" t="s">
        <v>130</v>
      </c>
      <c r="Q34" s="79">
        <v>17</v>
      </c>
      <c r="R34" s="76">
        <v>2</v>
      </c>
      <c r="S34" s="76"/>
      <c r="T34" s="76">
        <v>0</v>
      </c>
      <c r="U34" s="76"/>
      <c r="V34" s="80">
        <v>4</v>
      </c>
      <c r="W34" s="73">
        <v>1013.5</v>
      </c>
      <c r="X34" s="121">
        <f t="shared" si="2"/>
        <v>1023.7901278298039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15.977392985196072</v>
      </c>
      <c r="AI34">
        <f t="shared" si="5"/>
        <v>13.743260220579202</v>
      </c>
      <c r="AJ34">
        <f t="shared" si="6"/>
        <v>11.9055602205792</v>
      </c>
      <c r="AK34">
        <f t="shared" si="12"/>
        <v>9.546738608075842</v>
      </c>
      <c r="AU34">
        <f t="shared" si="13"/>
        <v>10.243610460662412</v>
      </c>
    </row>
    <row r="35" spans="1:47" ht="12.75">
      <c r="A35" s="63">
        <v>27</v>
      </c>
      <c r="B35" s="64">
        <v>12.3</v>
      </c>
      <c r="C35" s="65">
        <v>9.9</v>
      </c>
      <c r="D35" s="65">
        <v>17.9</v>
      </c>
      <c r="E35" s="65">
        <v>2.9</v>
      </c>
      <c r="F35" s="66">
        <f t="shared" si="0"/>
        <v>10.399999999999999</v>
      </c>
      <c r="G35" s="67">
        <f t="shared" si="7"/>
        <v>71.85516668421181</v>
      </c>
      <c r="H35" s="67">
        <f t="shared" si="1"/>
        <v>7.373555608390898</v>
      </c>
      <c r="I35" s="68">
        <v>-1.5</v>
      </c>
      <c r="J35" s="66"/>
      <c r="K35" s="68">
        <v>11.4</v>
      </c>
      <c r="L35" s="65">
        <v>10.4</v>
      </c>
      <c r="M35" s="65"/>
      <c r="N35" s="65">
        <v>12</v>
      </c>
      <c r="O35" s="66">
        <v>11.7</v>
      </c>
      <c r="P35" s="69" t="s">
        <v>108</v>
      </c>
      <c r="Q35" s="70">
        <v>30</v>
      </c>
      <c r="R35" s="67">
        <v>6.6</v>
      </c>
      <c r="S35" s="67"/>
      <c r="T35" s="67">
        <v>0.7</v>
      </c>
      <c r="U35" s="67"/>
      <c r="V35" s="71">
        <v>7</v>
      </c>
      <c r="W35" s="64">
        <v>1014.9</v>
      </c>
      <c r="X35" s="121">
        <f t="shared" si="2"/>
        <v>1025.266075305689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14.297835429263056</v>
      </c>
      <c r="AI35">
        <f t="shared" si="5"/>
        <v>12.191333479931261</v>
      </c>
      <c r="AJ35">
        <f t="shared" si="6"/>
        <v>10.273733479931261</v>
      </c>
      <c r="AK35">
        <f t="shared" si="12"/>
        <v>7.373555608390898</v>
      </c>
      <c r="AU35">
        <f t="shared" si="13"/>
        <v>10.201052566310013</v>
      </c>
    </row>
    <row r="36" spans="1:47" ht="12.75">
      <c r="A36" s="72">
        <v>28</v>
      </c>
      <c r="B36" s="73">
        <v>11.9</v>
      </c>
      <c r="C36" s="74">
        <v>9.1</v>
      </c>
      <c r="D36" s="74">
        <v>15.7</v>
      </c>
      <c r="E36" s="74">
        <v>8.5</v>
      </c>
      <c r="F36" s="75">
        <f t="shared" si="0"/>
        <v>12.1</v>
      </c>
      <c r="G36" s="67">
        <f t="shared" si="7"/>
        <v>66.89240670428329</v>
      </c>
      <c r="H36" s="76">
        <f t="shared" si="1"/>
        <v>5.950922253014715</v>
      </c>
      <c r="I36" s="77">
        <v>6</v>
      </c>
      <c r="J36" s="75"/>
      <c r="K36" s="77">
        <v>11.4</v>
      </c>
      <c r="L36" s="74">
        <v>11.5</v>
      </c>
      <c r="M36" s="74"/>
      <c r="N36" s="74">
        <v>12.1</v>
      </c>
      <c r="O36" s="75">
        <v>11.8</v>
      </c>
      <c r="P36" s="78" t="s">
        <v>127</v>
      </c>
      <c r="Q36" s="79">
        <v>22</v>
      </c>
      <c r="R36" s="76">
        <v>9</v>
      </c>
      <c r="S36" s="76"/>
      <c r="T36" s="76">
        <v>4.9</v>
      </c>
      <c r="U36" s="76"/>
      <c r="V36" s="80">
        <v>5</v>
      </c>
      <c r="W36" s="73">
        <v>1003.6</v>
      </c>
      <c r="X36" s="121">
        <f t="shared" si="2"/>
        <v>1013.8651285454437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13.925979168301964</v>
      </c>
      <c r="AI36">
        <f t="shared" si="5"/>
        <v>11.552622622814317</v>
      </c>
      <c r="AJ36">
        <f t="shared" si="6"/>
        <v>9.315422622814317</v>
      </c>
      <c r="AK36">
        <f t="shared" si="12"/>
        <v>5.950922253014715</v>
      </c>
      <c r="AU36">
        <f t="shared" si="13"/>
        <v>10.376872436199468</v>
      </c>
    </row>
    <row r="37" spans="1:47" ht="12.75">
      <c r="A37" s="63">
        <v>29</v>
      </c>
      <c r="B37" s="64">
        <v>9.1</v>
      </c>
      <c r="C37" s="65">
        <v>9</v>
      </c>
      <c r="D37" s="65">
        <v>13.4</v>
      </c>
      <c r="E37" s="65">
        <v>8.7</v>
      </c>
      <c r="F37" s="66">
        <f t="shared" si="0"/>
        <v>11.05</v>
      </c>
      <c r="G37" s="67">
        <f t="shared" si="7"/>
        <v>98.63555410312695</v>
      </c>
      <c r="H37" s="67">
        <f t="shared" si="1"/>
        <v>8.896583680192695</v>
      </c>
      <c r="I37" s="68">
        <v>4.3</v>
      </c>
      <c r="J37" s="66"/>
      <c r="K37" s="68">
        <v>11.3</v>
      </c>
      <c r="L37" s="65">
        <v>12</v>
      </c>
      <c r="M37" s="65"/>
      <c r="N37" s="65">
        <v>12.1</v>
      </c>
      <c r="O37" s="66">
        <v>11.9</v>
      </c>
      <c r="P37" s="69" t="s">
        <v>120</v>
      </c>
      <c r="Q37" s="70">
        <v>26</v>
      </c>
      <c r="R37" s="67">
        <v>10.4</v>
      </c>
      <c r="S37" s="67"/>
      <c r="T37" s="67">
        <v>0.5</v>
      </c>
      <c r="U37" s="67"/>
      <c r="V37" s="71">
        <v>8</v>
      </c>
      <c r="W37" s="64">
        <v>991.8</v>
      </c>
      <c r="X37" s="121">
        <f t="shared" si="2"/>
        <v>1002.0456765378025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11.552622622814317</v>
      </c>
      <c r="AI37">
        <f t="shared" si="5"/>
        <v>11.474893337456098</v>
      </c>
      <c r="AJ37">
        <f t="shared" si="6"/>
        <v>11.394993337456098</v>
      </c>
      <c r="AK37">
        <f t="shared" si="12"/>
        <v>8.896583680192695</v>
      </c>
      <c r="AU37">
        <f t="shared" si="13"/>
        <v>10.351046281292376</v>
      </c>
    </row>
    <row r="38" spans="1:47" ht="12.75">
      <c r="A38" s="72">
        <v>30</v>
      </c>
      <c r="B38" s="73">
        <v>12.1</v>
      </c>
      <c r="C38" s="74">
        <v>9.7</v>
      </c>
      <c r="D38" s="74">
        <v>15.8</v>
      </c>
      <c r="E38" s="74">
        <v>5.6</v>
      </c>
      <c r="F38" s="75">
        <f t="shared" si="0"/>
        <v>10.7</v>
      </c>
      <c r="G38" s="67">
        <f t="shared" si="7"/>
        <v>71.65566617007491</v>
      </c>
      <c r="H38" s="76">
        <f t="shared" si="1"/>
        <v>7.140758905475526</v>
      </c>
      <c r="I38" s="77">
        <v>2.3</v>
      </c>
      <c r="J38" s="75"/>
      <c r="K38" s="77">
        <v>13.7</v>
      </c>
      <c r="L38" s="74">
        <v>11.3</v>
      </c>
      <c r="M38" s="74"/>
      <c r="N38" s="74">
        <v>11.9</v>
      </c>
      <c r="O38" s="75">
        <v>11.9</v>
      </c>
      <c r="P38" s="78" t="s">
        <v>147</v>
      </c>
      <c r="Q38" s="79">
        <v>14</v>
      </c>
      <c r="R38" s="76">
        <v>7.5</v>
      </c>
      <c r="S38" s="76"/>
      <c r="T38" s="76">
        <v>4.5</v>
      </c>
      <c r="U38" s="76"/>
      <c r="V38" s="80">
        <v>4</v>
      </c>
      <c r="W38" s="73">
        <v>1003.4</v>
      </c>
      <c r="X38" s="121">
        <f t="shared" si="2"/>
        <v>1013.6558441347938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14.110830506745673</v>
      </c>
      <c r="AI38">
        <f t="shared" si="5"/>
        <v>12.028809601738768</v>
      </c>
      <c r="AJ38">
        <f t="shared" si="6"/>
        <v>10.111209601738768</v>
      </c>
      <c r="AK38">
        <f t="shared" si="12"/>
        <v>7.140758905475526</v>
      </c>
      <c r="AU38">
        <f t="shared" si="13"/>
        <v>10.256617549464735</v>
      </c>
    </row>
    <row r="39" spans="1:47" ht="12.75">
      <c r="A39" s="63">
        <v>31</v>
      </c>
      <c r="B39" s="64">
        <v>12.6</v>
      </c>
      <c r="C39" s="65">
        <v>12.5</v>
      </c>
      <c r="D39" s="65">
        <v>13</v>
      </c>
      <c r="E39" s="65">
        <v>10</v>
      </c>
      <c r="F39" s="66">
        <f t="shared" si="0"/>
        <v>11.5</v>
      </c>
      <c r="G39" s="67">
        <f t="shared" si="7"/>
        <v>98.79778409341527</v>
      </c>
      <c r="H39" s="67">
        <f t="shared" si="1"/>
        <v>12.41581181353081</v>
      </c>
      <c r="I39" s="68">
        <v>9</v>
      </c>
      <c r="J39" s="66"/>
      <c r="K39" s="68">
        <v>13</v>
      </c>
      <c r="L39" s="65">
        <v>11</v>
      </c>
      <c r="M39" s="65"/>
      <c r="N39" s="65">
        <v>11.8</v>
      </c>
      <c r="O39" s="66">
        <v>11.9</v>
      </c>
      <c r="P39" s="69" t="s">
        <v>109</v>
      </c>
      <c r="Q39" s="70">
        <v>25</v>
      </c>
      <c r="R39" s="67">
        <v>0.5</v>
      </c>
      <c r="S39" s="67"/>
      <c r="T39" s="67">
        <v>1</v>
      </c>
      <c r="U39" s="67"/>
      <c r="V39" s="71">
        <v>8</v>
      </c>
      <c r="W39" s="64">
        <v>990.9</v>
      </c>
      <c r="X39" s="121">
        <f t="shared" si="2"/>
        <v>1001.0102530903229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14.58242756341879</v>
      </c>
      <c r="AI39">
        <f t="shared" si="5"/>
        <v>14.487015299685174</v>
      </c>
      <c r="AJ39">
        <f t="shared" si="6"/>
        <v>14.407115299685174</v>
      </c>
      <c r="AK39">
        <f t="shared" si="12"/>
        <v>12.41581181353081</v>
      </c>
      <c r="AU39">
        <f t="shared" si="13"/>
        <v>10.35337594093871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10.23577680318208</v>
      </c>
    </row>
    <row r="41" spans="1:47" ht="13.5" thickBot="1">
      <c r="A41" s="113" t="s">
        <v>19</v>
      </c>
      <c r="B41" s="114">
        <f>SUM(B9:B39)</f>
        <v>364.1</v>
      </c>
      <c r="C41" s="115">
        <f aca="true" t="shared" si="14" ref="C41:V41">SUM(C9:C39)</f>
        <v>309.40000000000003</v>
      </c>
      <c r="D41" s="115">
        <f t="shared" si="14"/>
        <v>475.8</v>
      </c>
      <c r="E41" s="115">
        <f t="shared" si="14"/>
        <v>206.3</v>
      </c>
      <c r="F41" s="116">
        <f t="shared" si="14"/>
        <v>341.05</v>
      </c>
      <c r="G41" s="117">
        <f t="shared" si="14"/>
        <v>2447.4853215160697</v>
      </c>
      <c r="H41" s="117">
        <f>SUM(H9:H39)</f>
        <v>250.70685948593328</v>
      </c>
      <c r="I41" s="118">
        <f t="shared" si="14"/>
        <v>123.10000000000001</v>
      </c>
      <c r="J41" s="116">
        <f t="shared" si="14"/>
        <v>0</v>
      </c>
      <c r="K41" s="118">
        <f t="shared" si="14"/>
        <v>379.5999999999999</v>
      </c>
      <c r="L41" s="115">
        <f t="shared" si="14"/>
        <v>351.7</v>
      </c>
      <c r="M41" s="115">
        <f t="shared" si="14"/>
        <v>0</v>
      </c>
      <c r="N41" s="115">
        <f t="shared" si="14"/>
        <v>349.6</v>
      </c>
      <c r="O41" s="116">
        <f t="shared" si="14"/>
        <v>342.8999999999999</v>
      </c>
      <c r="P41" s="114"/>
      <c r="Q41" s="119">
        <f t="shared" si="14"/>
        <v>713</v>
      </c>
      <c r="R41" s="117">
        <f t="shared" si="14"/>
        <v>182.29999999999998</v>
      </c>
      <c r="S41" s="117"/>
      <c r="T41" s="117">
        <f>SUM(T9:T39)</f>
        <v>64.69999999999999</v>
      </c>
      <c r="U41" s="139"/>
      <c r="V41" s="119">
        <f t="shared" si="14"/>
        <v>195</v>
      </c>
      <c r="W41" s="117">
        <f>SUM(W9:W39)</f>
        <v>31093.079999999994</v>
      </c>
      <c r="X41" s="123">
        <f>SUM(X9:X39)</f>
        <v>31411.29081414059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22</v>
      </c>
      <c r="AC41">
        <f>MAX(AC9:AC39)</f>
        <v>1</v>
      </c>
      <c r="AD41">
        <f>MAX(AD9:AD39)</f>
        <v>1</v>
      </c>
      <c r="AE41">
        <f>MAX(AE9:AE39)</f>
        <v>2</v>
      </c>
      <c r="AF41">
        <f>MAX(AF9:AF39)</f>
        <v>12</v>
      </c>
      <c r="AU41">
        <f t="shared" si="13"/>
        <v>10.305245848406509</v>
      </c>
    </row>
    <row r="42" spans="1:47" ht="12.75">
      <c r="A42" s="72" t="s">
        <v>20</v>
      </c>
      <c r="B42" s="73">
        <f>AVERAGE(B9:B39)</f>
        <v>11.745161290322581</v>
      </c>
      <c r="C42" s="74">
        <f aca="true" t="shared" si="15" ref="C42:V42">AVERAGE(C9:C39)</f>
        <v>9.980645161290324</v>
      </c>
      <c r="D42" s="74">
        <f t="shared" si="15"/>
        <v>15.348387096774195</v>
      </c>
      <c r="E42" s="74">
        <f t="shared" si="15"/>
        <v>6.65483870967742</v>
      </c>
      <c r="F42" s="75">
        <f t="shared" si="15"/>
        <v>11.001612903225807</v>
      </c>
      <c r="G42" s="76">
        <f t="shared" si="15"/>
        <v>78.95113940374418</v>
      </c>
      <c r="H42" s="76">
        <f>AVERAGE(H9:H39)</f>
        <v>8.087318047933332</v>
      </c>
      <c r="I42" s="77">
        <f t="shared" si="15"/>
        <v>3.970967741935484</v>
      </c>
      <c r="J42" s="75" t="e">
        <f t="shared" si="15"/>
        <v>#DIV/0!</v>
      </c>
      <c r="K42" s="77">
        <f t="shared" si="15"/>
        <v>12.245161290322578</v>
      </c>
      <c r="L42" s="74">
        <f t="shared" si="15"/>
        <v>11.345161290322581</v>
      </c>
      <c r="M42" s="74" t="e">
        <f t="shared" si="15"/>
        <v>#DIV/0!</v>
      </c>
      <c r="N42" s="74">
        <f t="shared" si="15"/>
        <v>11.27741935483871</v>
      </c>
      <c r="O42" s="75">
        <f t="shared" si="15"/>
        <v>11.061290322580643</v>
      </c>
      <c r="P42" s="73"/>
      <c r="Q42" s="75">
        <f t="shared" si="15"/>
        <v>23</v>
      </c>
      <c r="R42" s="76">
        <f t="shared" si="15"/>
        <v>5.880645161290322</v>
      </c>
      <c r="S42" s="76"/>
      <c r="T42" s="76">
        <f>AVERAGE(T9:T39)</f>
        <v>2.488461538461538</v>
      </c>
      <c r="U42" s="76"/>
      <c r="V42" s="76">
        <f t="shared" si="15"/>
        <v>6.290322580645161</v>
      </c>
      <c r="W42" s="76">
        <f>AVERAGE(W9:W39)</f>
        <v>1003.0025806451611</v>
      </c>
      <c r="X42" s="124">
        <f>AVERAGE(X9:X39)</f>
        <v>1013.2674456174384</v>
      </c>
      <c r="Y42" s="127"/>
      <c r="Z42" s="134"/>
      <c r="AA42" s="130"/>
      <c r="AU42">
        <f t="shared" si="13"/>
        <v>10.290127829803803</v>
      </c>
    </row>
    <row r="43" spans="1:47" ht="12.75">
      <c r="A43" s="72" t="s">
        <v>21</v>
      </c>
      <c r="B43" s="73">
        <f>MAX(B9:B39)</f>
        <v>15.5</v>
      </c>
      <c r="C43" s="74">
        <f aca="true" t="shared" si="16" ref="C43:V43">MAX(C9:C39)</f>
        <v>13.9</v>
      </c>
      <c r="D43" s="74">
        <f t="shared" si="16"/>
        <v>20.2</v>
      </c>
      <c r="E43" s="74">
        <f t="shared" si="16"/>
        <v>11</v>
      </c>
      <c r="F43" s="75">
        <f t="shared" si="16"/>
        <v>15.6</v>
      </c>
      <c r="G43" s="76">
        <f t="shared" si="16"/>
        <v>98.79778409341527</v>
      </c>
      <c r="H43" s="76">
        <f>MAX(H9:H39)</f>
        <v>12.832626286268173</v>
      </c>
      <c r="I43" s="77">
        <f t="shared" si="16"/>
        <v>10.5</v>
      </c>
      <c r="J43" s="75">
        <f t="shared" si="16"/>
        <v>0</v>
      </c>
      <c r="K43" s="77">
        <f t="shared" si="16"/>
        <v>16</v>
      </c>
      <c r="L43" s="74">
        <f t="shared" si="16"/>
        <v>14.6</v>
      </c>
      <c r="M43" s="74">
        <f t="shared" si="16"/>
        <v>0</v>
      </c>
      <c r="N43" s="74">
        <f t="shared" si="16"/>
        <v>12.1</v>
      </c>
      <c r="O43" s="75">
        <f t="shared" si="16"/>
        <v>11.9</v>
      </c>
      <c r="P43" s="73"/>
      <c r="Q43" s="70">
        <f t="shared" si="16"/>
        <v>43</v>
      </c>
      <c r="R43" s="76">
        <f t="shared" si="16"/>
        <v>12.2</v>
      </c>
      <c r="S43" s="76"/>
      <c r="T43" s="76">
        <f>MAX(T9:T39)</f>
        <v>12.4</v>
      </c>
      <c r="U43" s="140"/>
      <c r="V43" s="70">
        <f t="shared" si="16"/>
        <v>8</v>
      </c>
      <c r="W43" s="76">
        <f>MAX(W9:W39)</f>
        <v>1015.8</v>
      </c>
      <c r="X43" s="124">
        <f>MAX(X9:X39)</f>
        <v>1026.1533759409388</v>
      </c>
      <c r="Y43" s="127"/>
      <c r="Z43" s="134"/>
      <c r="AA43" s="127"/>
      <c r="AU43">
        <f t="shared" si="13"/>
        <v>10.36607530568903</v>
      </c>
    </row>
    <row r="44" spans="1:47" ht="13.5" thickBot="1">
      <c r="A44" s="81" t="s">
        <v>22</v>
      </c>
      <c r="B44" s="82">
        <f>MIN(B9:B39)</f>
        <v>8.9</v>
      </c>
      <c r="C44" s="83">
        <f aca="true" t="shared" si="17" ref="C44:V44">MIN(C9:C39)</f>
        <v>6</v>
      </c>
      <c r="D44" s="83">
        <f t="shared" si="17"/>
        <v>11.3</v>
      </c>
      <c r="E44" s="83">
        <f t="shared" si="17"/>
        <v>-0.1</v>
      </c>
      <c r="F44" s="84">
        <f t="shared" si="17"/>
        <v>6.15</v>
      </c>
      <c r="G44" s="85">
        <f t="shared" si="17"/>
        <v>58.382153025647085</v>
      </c>
      <c r="H44" s="85">
        <f>MIN(H9:H39)</f>
        <v>1.4674666835051724</v>
      </c>
      <c r="I44" s="86">
        <f t="shared" si="17"/>
        <v>-5</v>
      </c>
      <c r="J44" s="84">
        <f t="shared" si="17"/>
        <v>0</v>
      </c>
      <c r="K44" s="86">
        <f t="shared" si="17"/>
        <v>9.2</v>
      </c>
      <c r="L44" s="83">
        <f t="shared" si="17"/>
        <v>8</v>
      </c>
      <c r="M44" s="83">
        <f t="shared" si="17"/>
        <v>0</v>
      </c>
      <c r="N44" s="83">
        <f t="shared" si="17"/>
        <v>9.8</v>
      </c>
      <c r="O44" s="84">
        <f t="shared" si="17"/>
        <v>10.1</v>
      </c>
      <c r="P44" s="82"/>
      <c r="Q44" s="120">
        <f t="shared" si="17"/>
        <v>7</v>
      </c>
      <c r="R44" s="85">
        <f t="shared" si="17"/>
        <v>0.5</v>
      </c>
      <c r="S44" s="85"/>
      <c r="T44" s="85">
        <f>MIN(T9:T39)</f>
        <v>0</v>
      </c>
      <c r="U44" s="141"/>
      <c r="V44" s="120">
        <f t="shared" si="17"/>
        <v>1</v>
      </c>
      <c r="W44" s="85">
        <f>MIN(W9:W39)</f>
        <v>976</v>
      </c>
      <c r="X44" s="125">
        <f>MIN(X9:X39)</f>
        <v>985.9477209276986</v>
      </c>
      <c r="Y44" s="128"/>
      <c r="Z44" s="136"/>
      <c r="AA44" s="128"/>
      <c r="AU44">
        <f t="shared" si="13"/>
        <v>10.265128545443591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10.24567653780252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10.255844134793822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10.110253090322932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18</v>
      </c>
      <c r="C61">
        <f>DCOUNTA(T8:T38,1,C59:C60)</f>
        <v>16</v>
      </c>
      <c r="D61">
        <f>DCOUNTA(T8:T38,1,D59:D60)</f>
        <v>10</v>
      </c>
      <c r="F61">
        <f>DCOUNTA(T8:T38,1,F59:F60)</f>
        <v>5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13</v>
      </c>
      <c r="C64">
        <f>(C61-F61)</f>
        <v>11</v>
      </c>
      <c r="D64">
        <f>(D61-F61)</f>
        <v>5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9">
      <selection activeCell="I13" sqref="I13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2" t="s">
        <v>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 t="s">
        <v>161</v>
      </c>
      <c r="I4" s="60" t="s">
        <v>56</v>
      </c>
      <c r="J4" s="60">
        <v>2015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3" t="s">
        <v>57</v>
      </c>
      <c r="H6" s="154"/>
      <c r="I6" s="154"/>
      <c r="J6" s="154"/>
      <c r="K6" s="154"/>
      <c r="L6" s="154"/>
      <c r="M6" s="154"/>
      <c r="N6" s="155"/>
    </row>
    <row r="7" spans="1:25" ht="12.75">
      <c r="A7" s="27" t="s">
        <v>29</v>
      </c>
      <c r="B7" s="3"/>
      <c r="C7" s="22">
        <f>Data1!$D$42</f>
        <v>15.348387096774195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6.65483870967742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11.001612903225807</v>
      </c>
      <c r="D9" s="22">
        <v>-0.5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20.2</v>
      </c>
      <c r="C10" s="5" t="s">
        <v>32</v>
      </c>
      <c r="D10" s="5">
        <f>Data1!$AB$41</f>
        <v>22</v>
      </c>
      <c r="E10" s="3"/>
      <c r="F10" s="40">
        <v>2</v>
      </c>
      <c r="G10" s="93" t="s">
        <v>118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-0.1</v>
      </c>
      <c r="C11" s="5" t="s">
        <v>32</v>
      </c>
      <c r="D11" s="24">
        <f>Data1!$AC$41</f>
        <v>1</v>
      </c>
      <c r="E11" s="3"/>
      <c r="F11" s="40">
        <v>3</v>
      </c>
      <c r="G11" s="93" t="s">
        <v>117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-5</v>
      </c>
      <c r="C12" s="5" t="s">
        <v>32</v>
      </c>
      <c r="D12" s="24">
        <f>Data1!$AD$41</f>
        <v>1</v>
      </c>
      <c r="E12" s="3"/>
      <c r="F12" s="40">
        <v>4</v>
      </c>
      <c r="G12" s="93" t="s">
        <v>116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11.061290322580643</v>
      </c>
      <c r="C13" s="5"/>
      <c r="D13" s="24"/>
      <c r="E13" s="3"/>
      <c r="F13" s="40">
        <v>5</v>
      </c>
      <c r="G13" s="93" t="s">
        <v>115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114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152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64.69999999999999</v>
      </c>
      <c r="D17" s="5">
        <v>120</v>
      </c>
      <c r="E17" s="3"/>
      <c r="F17" s="40">
        <v>9</v>
      </c>
      <c r="G17" s="93" t="s">
        <v>153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13</v>
      </c>
      <c r="D18" s="5"/>
      <c r="E18" s="3"/>
      <c r="F18" s="40">
        <v>10</v>
      </c>
      <c r="G18" s="93" t="s">
        <v>154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11</v>
      </c>
      <c r="D19" s="5"/>
      <c r="E19" s="3"/>
      <c r="F19" s="40">
        <v>11</v>
      </c>
      <c r="G19" s="93" t="s">
        <v>126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5</v>
      </c>
      <c r="D20" s="5"/>
      <c r="E20" s="3"/>
      <c r="F20" s="40">
        <v>12</v>
      </c>
      <c r="G20" s="93" t="s">
        <v>125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12.4</v>
      </c>
      <c r="D21" s="5"/>
      <c r="E21" s="3"/>
      <c r="F21" s="40">
        <v>13</v>
      </c>
      <c r="G21" s="93" t="s">
        <v>124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2</v>
      </c>
      <c r="D22" s="5"/>
      <c r="E22" s="3"/>
      <c r="F22" s="40">
        <v>14</v>
      </c>
      <c r="G22" s="93" t="s">
        <v>123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137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136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12.2</v>
      </c>
      <c r="D25" s="5" t="s">
        <v>46</v>
      </c>
      <c r="E25" s="5">
        <f>Data1!$AF$41</f>
        <v>12</v>
      </c>
      <c r="F25" s="40">
        <v>17</v>
      </c>
      <c r="G25" s="93" t="s">
        <v>135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182.29999999999998</v>
      </c>
      <c r="D26" s="5" t="s">
        <v>46</v>
      </c>
      <c r="E26" s="143">
        <v>1</v>
      </c>
      <c r="F26" s="40">
        <v>18</v>
      </c>
      <c r="G26" s="93" t="s">
        <v>134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133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132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43</v>
      </c>
      <c r="D30" s="5"/>
      <c r="E30" s="5"/>
      <c r="F30" s="40">
        <v>22</v>
      </c>
      <c r="G30" s="93" t="s">
        <v>140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2</v>
      </c>
      <c r="D31" s="22"/>
      <c r="E31" s="5"/>
      <c r="F31" s="40">
        <v>23</v>
      </c>
      <c r="G31" s="93" t="s">
        <v>141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146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144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143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150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151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f>Data1!$AM$9</f>
        <v>0</v>
      </c>
      <c r="D38" s="5"/>
      <c r="E38" s="3"/>
      <c r="F38" s="40">
        <v>30</v>
      </c>
      <c r="G38" s="93" t="s">
        <v>149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</v>
      </c>
      <c r="D39" s="5"/>
      <c r="E39" s="3"/>
      <c r="F39" s="40">
        <v>31</v>
      </c>
      <c r="G39" s="95" t="s">
        <v>148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4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155</v>
      </c>
      <c r="B43" s="3" t="s">
        <v>156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 t="s">
        <v>160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2015-06-08T10:37:44Z</dcterms:modified>
  <cp:category/>
  <cp:version/>
  <cp:contentType/>
  <cp:contentStatus/>
</cp:coreProperties>
</file>