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<sst xmlns="http://schemas.openxmlformats.org/spreadsheetml/2006/main" count="187" uniqueCount="155">
  <si>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</si>
  <si>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</si>
  <si>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</si>
  <si>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</si>
  <si>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</si>
  <si>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</si>
  <si>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</si>
  <si>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</si>
  <si>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</si>
  <si>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</si>
  <si>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</si>
  <si>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</si>
  <si>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</si>
  <si>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</si>
  <si>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</si>
  <si>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</si>
  <si>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</si>
  <si>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</si>
  <si>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</si>
  <si>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</si>
  <si>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</si>
  <si>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</si>
  <si>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</si>
  <si>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</si>
  <si>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</si>
  <si>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</si>
  <si>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</si>
  <si>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</si>
  <si>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</si>
  <si>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</si>
  <si>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</si>
  <si>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</si>
  <si>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</si>
  <si>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</si>
  <si>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</si>
  <si>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</si>
  <si>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</si>
  <si>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</si>
  <si>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</si>
  <si>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</si>
  <si>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</si>
  <si>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</si>
  <si>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</si>
  <si>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</si>
  <si>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</si>
  <si>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</si>
  <si>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</si>
  <si>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</si>
  <si>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</si>
  <si>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</si>
  <si>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</si>
  <si>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</si>
  <si>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</si>
  <si>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</si>
  <si>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</si>
  <si>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</si>
  <si>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</si>
  <si>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</si>
  <si>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</si>
  <si>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</si>
  <si>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</si>
  <si>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</si>
  <si>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</si>
  <si>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</si>
  <si>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</si>
  <si>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</si>
  <si>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</si>
  <si>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</si>
  <si>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</si>
  <si>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</si>
  <si>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</si>
  <si>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</si>
  <si>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</si>
  <si>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</si>
  <si>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</si>
  <si>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</si>
  <si>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</si>
  <si>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</si>
  <si>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</si>
  <si>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</si>
  <si>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</si>
  <si>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</si>
  <si>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</si>
  <si>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</si>
  <si>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</si>
  <si>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</si>
  <si>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</si>
  <si>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</si>
  <si>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</si>
  <si>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</si>
  <si>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</si>
  <si>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</si>
  <si>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</si>
  <si>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</si>
  <si>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</si>
  <si>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</si>
  <si>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</si>
  <si>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</si>
  <si>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</si>
  <si>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</si>
  <si>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</si>
  <si>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</si>
  <si>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WSW</t>
  </si>
  <si>
    <t>SW</t>
  </si>
  <si>
    <t>A bright day with patchy cloud, but a warm start to the new month. Breezy at times.</t>
  </si>
  <si>
    <t>Another warm day with some good sunny intervals. Lighter winds as well.</t>
  </si>
  <si>
    <t>Calm</t>
  </si>
  <si>
    <t>SSE</t>
  </si>
  <si>
    <t>Nov</t>
  </si>
  <si>
    <t>Rather cloudy and mild, though cooler than yesterday. Light winds.</t>
  </si>
  <si>
    <t xml:space="preserve">A cloudy and chilly day with a brisk wind. Becomig gusty for a time in pm showers. </t>
  </si>
  <si>
    <t xml:space="preserve">Early ground frost, then sunny and colder. Very light winds - often calm. Foggy evening. </t>
  </si>
  <si>
    <t>W</t>
  </si>
  <si>
    <t>Cold start with ground frost, then clear and mostly sunny. Just patchy clouds.</t>
  </si>
  <si>
    <t xml:space="preserve">Much more cloudy, but a little milder. Rather windy too at times, but dry. </t>
  </si>
  <si>
    <t>SSW</t>
  </si>
  <si>
    <t xml:space="preserve">A very mild morning. Becoming very windy with rain for a time at lunch. Turning colder. </t>
  </si>
  <si>
    <t>NW</t>
  </si>
  <si>
    <t xml:space="preserve">Colder and windy, with sunny spells during the morning. Cloudier with light showers pm. </t>
  </si>
  <si>
    <t>WNW</t>
  </si>
  <si>
    <t>tr</t>
  </si>
  <si>
    <t>A mild but windy day, so feeling cooler. A few light spots of rain. Mostly dull/cloudy.</t>
  </si>
  <si>
    <t xml:space="preserve">A brighter day, but a few showers around late-morning, before a fall in temperature. Windy. </t>
  </si>
  <si>
    <t>NNW</t>
  </si>
  <si>
    <t>Novemb</t>
  </si>
  <si>
    <t xml:space="preserve">A sharp frost to begin the day, then sunny with some patchy cloud. Clear eve at first. </t>
  </si>
  <si>
    <t>N</t>
  </si>
  <si>
    <t>A milder start after temperatures rose overnight. Cloudy with spells of light rain.</t>
  </si>
  <si>
    <t xml:space="preserve">A bright, cold start then bright spells and very light winds throughout the day. </t>
  </si>
  <si>
    <t>CALM</t>
  </si>
  <si>
    <t xml:space="preserve">A very frosty start with some misty patches, clearing to give long sunny spells. </t>
  </si>
  <si>
    <t>S</t>
  </si>
  <si>
    <t xml:space="preserve">A cold start again, but frost lifting sooner. Rather cloudy all day. Feeling cold. </t>
  </si>
  <si>
    <t>A bright start, then mostly cloudy. Feeling milder than of late. A little breezier.</t>
  </si>
  <si>
    <t>Cold and windy with spells of rain turning to sleet during the afternoon and evening.*</t>
  </si>
  <si>
    <t>ESE</t>
  </si>
  <si>
    <t>Temperatures rising more rapidly, so milder, with a few sunny intervals. Wet by mid-eve.</t>
  </si>
  <si>
    <t>NE</t>
  </si>
  <si>
    <t>Cloudy with a few brighter intervals, but spells of mainly light rain at times.</t>
  </si>
  <si>
    <t>Mostly cloudy again, with temperatures a little milder and near average.</t>
  </si>
  <si>
    <t>A ground frost to begin with, then some bright spells. Still quite mild, with a little rain later.</t>
  </si>
  <si>
    <t xml:space="preserve">Clear, sunny and cold after early ground frost again. Frosty by evening again. </t>
  </si>
  <si>
    <t>Frost had lifted by mid-morning; it was then cloudy and damp with light rain.</t>
  </si>
  <si>
    <t xml:space="preserve">A cloudy and quite mild day. Rather dull at times with brisk breezes. </t>
  </si>
  <si>
    <t xml:space="preserve">A chilly start, then mostly cloudy with very light winds. Temperatures a little cooler. </t>
  </si>
  <si>
    <t xml:space="preserve">Cloud, misty and mild with a few light spots of rain. Very light winds once again. </t>
  </si>
  <si>
    <t xml:space="preserve">Cloudy, breezy and mild - but mostly cloudy and rather damp. </t>
  </si>
  <si>
    <t xml:space="preserve">Cooer and fresher with some good sunny spells. Breezy too, with a clear evening. </t>
  </si>
  <si>
    <t xml:space="preserve">Cloudy and rather windy, but becoming very mild duringn the afternoon. </t>
  </si>
  <si>
    <t>Anomaly/date</t>
  </si>
  <si>
    <t>Mean temp lowest since 2005 (5.6C); mean max lowest since 2005 (9.3C); mean min lowest since 2005 (1.9C); absolute min temp lowest since</t>
  </si>
  <si>
    <t>Rainfall highest since 2002 (103.3mm); wettest day, wettest since 2000 (40.4mm); max wind gust lowest since 2005 (45MPH); 15 rain days</t>
  </si>
  <si>
    <t>equal to 2005 and 2006.</t>
  </si>
  <si>
    <r>
      <t xml:space="preserve">2005 (-6.2C); absolute max </t>
    </r>
    <r>
      <rPr>
        <i/>
        <sz val="10"/>
        <rFont val="Arial"/>
        <family val="2"/>
      </rPr>
      <t>highest</t>
    </r>
    <r>
      <rPr>
        <sz val="10"/>
        <rFont val="Arial"/>
        <family val="0"/>
      </rPr>
      <t xml:space="preserve"> since 2005 (18.2C);air frosts and ground frost frequency, highest since 2005 (16 and 20 respectively);</t>
    </r>
  </si>
  <si>
    <t>Notes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</si>
</sst>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15.8</c:v>
                </c:pt>
                <c:pt idx="1">
                  <c:v>16.9</c:v>
                </c:pt>
                <c:pt idx="2">
                  <c:v>13.2</c:v>
                </c:pt>
                <c:pt idx="3">
                  <c:v>10.6</c:v>
                </c:pt>
                <c:pt idx="4">
                  <c:v>12.2</c:v>
                </c:pt>
                <c:pt idx="5">
                  <c:v>12.2</c:v>
                </c:pt>
                <c:pt idx="6">
                  <c:v>13.2</c:v>
                </c:pt>
                <c:pt idx="7">
                  <c:v>14</c:v>
                </c:pt>
                <c:pt idx="8">
                  <c:v>11.2</c:v>
                </c:pt>
                <c:pt idx="9">
                  <c:v>12.9</c:v>
                </c:pt>
                <c:pt idx="10">
                  <c:v>11.9</c:v>
                </c:pt>
                <c:pt idx="11">
                  <c:v>7.5</c:v>
                </c:pt>
                <c:pt idx="12">
                  <c:v>9.4</c:v>
                </c:pt>
                <c:pt idx="13">
                  <c:v>9.7</c:v>
                </c:pt>
                <c:pt idx="14">
                  <c:v>8</c:v>
                </c:pt>
                <c:pt idx="15">
                  <c:v>5.9</c:v>
                </c:pt>
                <c:pt idx="16">
                  <c:v>10</c:v>
                </c:pt>
                <c:pt idx="17">
                  <c:v>5.3</c:v>
                </c:pt>
                <c:pt idx="18">
                  <c:v>9</c:v>
                </c:pt>
                <c:pt idx="19">
                  <c:v>7.8</c:v>
                </c:pt>
                <c:pt idx="20">
                  <c:v>9.2</c:v>
                </c:pt>
                <c:pt idx="21">
                  <c:v>9.1</c:v>
                </c:pt>
                <c:pt idx="22">
                  <c:v>6.4</c:v>
                </c:pt>
                <c:pt idx="23">
                  <c:v>8.3</c:v>
                </c:pt>
                <c:pt idx="24">
                  <c:v>9.7</c:v>
                </c:pt>
                <c:pt idx="25">
                  <c:v>7.8</c:v>
                </c:pt>
                <c:pt idx="26">
                  <c:v>10.3</c:v>
                </c:pt>
                <c:pt idx="27">
                  <c:v>10.7</c:v>
                </c:pt>
                <c:pt idx="28">
                  <c:v>9.4</c:v>
                </c:pt>
                <c:pt idx="2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8.1</c:v>
                </c:pt>
                <c:pt idx="1">
                  <c:v>8.8</c:v>
                </c:pt>
                <c:pt idx="2">
                  <c:v>6.7</c:v>
                </c:pt>
                <c:pt idx="3">
                  <c:v>1.2</c:v>
                </c:pt>
                <c:pt idx="4">
                  <c:v>3.3</c:v>
                </c:pt>
                <c:pt idx="5">
                  <c:v>3.1</c:v>
                </c:pt>
                <c:pt idx="6">
                  <c:v>4.7</c:v>
                </c:pt>
                <c:pt idx="7">
                  <c:v>10.3</c:v>
                </c:pt>
                <c:pt idx="8">
                  <c:v>4.4</c:v>
                </c:pt>
                <c:pt idx="9">
                  <c:v>5.7</c:v>
                </c:pt>
                <c:pt idx="10">
                  <c:v>9.9</c:v>
                </c:pt>
                <c:pt idx="11">
                  <c:v>-2.6</c:v>
                </c:pt>
                <c:pt idx="12">
                  <c:v>-1</c:v>
                </c:pt>
                <c:pt idx="13">
                  <c:v>1.7</c:v>
                </c:pt>
                <c:pt idx="14">
                  <c:v>-4.1</c:v>
                </c:pt>
                <c:pt idx="15">
                  <c:v>-3.4</c:v>
                </c:pt>
                <c:pt idx="16">
                  <c:v>-0.2</c:v>
                </c:pt>
                <c:pt idx="17">
                  <c:v>3.1</c:v>
                </c:pt>
                <c:pt idx="18">
                  <c:v>0.6</c:v>
                </c:pt>
                <c:pt idx="19">
                  <c:v>4.3</c:v>
                </c:pt>
                <c:pt idx="20">
                  <c:v>4.9</c:v>
                </c:pt>
                <c:pt idx="21">
                  <c:v>1.5</c:v>
                </c:pt>
                <c:pt idx="22">
                  <c:v>0</c:v>
                </c:pt>
                <c:pt idx="23">
                  <c:v>-3.9</c:v>
                </c:pt>
                <c:pt idx="24">
                  <c:v>1.3</c:v>
                </c:pt>
                <c:pt idx="25">
                  <c:v>3.5</c:v>
                </c:pt>
                <c:pt idx="26">
                  <c:v>4.2</c:v>
                </c:pt>
                <c:pt idx="27">
                  <c:v>7.1</c:v>
                </c:pt>
                <c:pt idx="28">
                  <c:v>6</c:v>
                </c:pt>
                <c:pt idx="29">
                  <c:v>4.6</c:v>
                </c:pt>
              </c:numCache>
            </c:numRef>
          </c:val>
          <c:smooth val="0"/>
        </c:ser>
        <c:marker val="1"/>
        <c:axId val="11475835"/>
        <c:axId val="36173652"/>
      </c:line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14758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</c:v>
                </c:pt>
                <c:pt idx="8">
                  <c:v>0.6</c:v>
                </c:pt>
                <c:pt idx="9">
                  <c:v>0</c:v>
                </c:pt>
                <c:pt idx="10">
                  <c:v>0.4</c:v>
                </c:pt>
                <c:pt idx="11">
                  <c:v>1.7</c:v>
                </c:pt>
                <c:pt idx="12">
                  <c:v>0.7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24.9</c:v>
                </c:pt>
                <c:pt idx="18">
                  <c:v>5.9</c:v>
                </c:pt>
                <c:pt idx="19">
                  <c:v>3.1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0.5</c:v>
                </c:pt>
                <c:pt idx="24">
                  <c:v>0</c:v>
                </c:pt>
                <c:pt idx="25">
                  <c:v>1.5</c:v>
                </c:pt>
                <c:pt idx="26">
                  <c:v>0.1</c:v>
                </c:pt>
                <c:pt idx="27">
                  <c:v>0.3</c:v>
                </c:pt>
                <c:pt idx="28">
                  <c:v>0.2</c:v>
                </c:pt>
                <c:pt idx="29">
                  <c:v>5.9</c:v>
                </c:pt>
              </c:numCache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7127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1.3</c:v>
                </c:pt>
                <c:pt idx="1">
                  <c:v>2.1</c:v>
                </c:pt>
                <c:pt idx="2">
                  <c:v>0.1</c:v>
                </c:pt>
                <c:pt idx="3">
                  <c:v>3.1</c:v>
                </c:pt>
                <c:pt idx="4">
                  <c:v>0</c:v>
                </c:pt>
                <c:pt idx="5">
                  <c:v>5.6</c:v>
                </c:pt>
                <c:pt idx="6">
                  <c:v>0.4</c:v>
                </c:pt>
                <c:pt idx="7">
                  <c:v>0.3</c:v>
                </c:pt>
                <c:pt idx="8">
                  <c:v>4.4</c:v>
                </c:pt>
                <c:pt idx="9">
                  <c:v>0.2</c:v>
                </c:pt>
                <c:pt idx="10">
                  <c:v>2.1</c:v>
                </c:pt>
                <c:pt idx="11">
                  <c:v>5.3</c:v>
                </c:pt>
                <c:pt idx="12">
                  <c:v>0.2</c:v>
                </c:pt>
                <c:pt idx="13">
                  <c:v>1.9</c:v>
                </c:pt>
                <c:pt idx="14">
                  <c:v>5.7</c:v>
                </c:pt>
                <c:pt idx="15">
                  <c:v>0.2</c:v>
                </c:pt>
                <c:pt idx="16">
                  <c:v>2.5</c:v>
                </c:pt>
                <c:pt idx="17">
                  <c:v>0</c:v>
                </c:pt>
                <c:pt idx="18">
                  <c:v>1.6</c:v>
                </c:pt>
                <c:pt idx="19">
                  <c:v>0.1</c:v>
                </c:pt>
                <c:pt idx="20">
                  <c:v>0.3</c:v>
                </c:pt>
                <c:pt idx="21">
                  <c:v>2.2</c:v>
                </c:pt>
                <c:pt idx="22">
                  <c:v>5.5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0</c:v>
                </c:pt>
                <c:pt idx="27">
                  <c:v>1.8</c:v>
                </c:pt>
                <c:pt idx="28">
                  <c:v>2.5</c:v>
                </c:pt>
                <c:pt idx="29">
                  <c:v>0</c:v>
                </c:pt>
              </c:numCache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391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4.3</c:v>
                </c:pt>
                <c:pt idx="1">
                  <c:v>3.4</c:v>
                </c:pt>
                <c:pt idx="2">
                  <c:v>4</c:v>
                </c:pt>
                <c:pt idx="3">
                  <c:v>-2.4</c:v>
                </c:pt>
                <c:pt idx="4">
                  <c:v>-1.6</c:v>
                </c:pt>
                <c:pt idx="5">
                  <c:v>-1.9</c:v>
                </c:pt>
                <c:pt idx="6">
                  <c:v>2</c:v>
                </c:pt>
                <c:pt idx="7">
                  <c:v>7</c:v>
                </c:pt>
                <c:pt idx="8">
                  <c:v>-1</c:v>
                </c:pt>
                <c:pt idx="9">
                  <c:v>3</c:v>
                </c:pt>
                <c:pt idx="10">
                  <c:v>7</c:v>
                </c:pt>
                <c:pt idx="11">
                  <c:v>-6.6</c:v>
                </c:pt>
                <c:pt idx="12">
                  <c:v>-4</c:v>
                </c:pt>
                <c:pt idx="13">
                  <c:v>-1.5</c:v>
                </c:pt>
                <c:pt idx="14">
                  <c:v>-7.7</c:v>
                </c:pt>
                <c:pt idx="15">
                  <c:v>-7.1</c:v>
                </c:pt>
                <c:pt idx="16">
                  <c:v>-5</c:v>
                </c:pt>
                <c:pt idx="17">
                  <c:v>2</c:v>
                </c:pt>
                <c:pt idx="18">
                  <c:v>0.2</c:v>
                </c:pt>
                <c:pt idx="19">
                  <c:v>-1.1</c:v>
                </c:pt>
                <c:pt idx="20">
                  <c:v>4</c:v>
                </c:pt>
                <c:pt idx="21">
                  <c:v>-2.7</c:v>
                </c:pt>
                <c:pt idx="22">
                  <c:v>-4.5</c:v>
                </c:pt>
                <c:pt idx="23">
                  <c:v>-9</c:v>
                </c:pt>
                <c:pt idx="24">
                  <c:v>0.5</c:v>
                </c:pt>
                <c:pt idx="25">
                  <c:v>0</c:v>
                </c:pt>
                <c:pt idx="26">
                  <c:v>3.2</c:v>
                </c:pt>
                <c:pt idx="27">
                  <c:v>1.9</c:v>
                </c:pt>
                <c:pt idx="28">
                  <c:v>2</c:v>
                </c:pt>
                <c:pt idx="29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794"/>
        <c:crosses val="autoZero"/>
        <c:auto val="1"/>
        <c:lblOffset val="100"/>
        <c:noMultiLvlLbl val="0"/>
      </c:catAx>
      <c:valAx>
        <c:axId val="2245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952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811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10.5</c:v>
                </c:pt>
                <c:pt idx="1">
                  <c:v>11</c:v>
                </c:pt>
                <c:pt idx="2">
                  <c:v>10</c:v>
                </c:pt>
                <c:pt idx="3">
                  <c:v>9.5</c:v>
                </c:pt>
                <c:pt idx="4">
                  <c:v>10.1</c:v>
                </c:pt>
                <c:pt idx="5">
                  <c:v>8.5</c:v>
                </c:pt>
                <c:pt idx="6">
                  <c:v>8.1</c:v>
                </c:pt>
                <c:pt idx="7">
                  <c:v>10.2</c:v>
                </c:pt>
                <c:pt idx="8">
                  <c:v>8.3</c:v>
                </c:pt>
                <c:pt idx="9">
                  <c:v>9.3</c:v>
                </c:pt>
                <c:pt idx="10">
                  <c:v>9.9</c:v>
                </c:pt>
                <c:pt idx="11">
                  <c:v>5.2</c:v>
                </c:pt>
                <c:pt idx="12">
                  <c:v>9.7</c:v>
                </c:pt>
                <c:pt idx="13">
                  <c:v>9.6</c:v>
                </c:pt>
                <c:pt idx="14">
                  <c:v>9.2</c:v>
                </c:pt>
                <c:pt idx="15">
                  <c:v>8.5</c:v>
                </c:pt>
                <c:pt idx="16">
                  <c:v>8.3</c:v>
                </c:pt>
                <c:pt idx="17">
                  <c:v>8.1</c:v>
                </c:pt>
                <c:pt idx="18">
                  <c:v>7.9</c:v>
                </c:pt>
                <c:pt idx="19">
                  <c:v>7.8</c:v>
                </c:pt>
                <c:pt idx="20">
                  <c:v>7.8</c:v>
                </c:pt>
                <c:pt idx="21">
                  <c:v>6.8</c:v>
                </c:pt>
                <c:pt idx="22">
                  <c:v>6.4</c:v>
                </c:pt>
                <c:pt idx="23">
                  <c:v>4.6</c:v>
                </c:pt>
                <c:pt idx="24">
                  <c:v>6.3</c:v>
                </c:pt>
                <c:pt idx="25">
                  <c:v>6.9</c:v>
                </c:pt>
                <c:pt idx="26">
                  <c:v>7.4</c:v>
                </c:pt>
                <c:pt idx="27">
                  <c:v>8.2</c:v>
                </c:pt>
                <c:pt idx="28">
                  <c:v>7.9</c:v>
                </c:pt>
                <c:pt idx="29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12</c:v>
                </c:pt>
                <c:pt idx="1">
                  <c:v>12.1</c:v>
                </c:pt>
                <c:pt idx="2">
                  <c:v>12.1</c:v>
                </c:pt>
                <c:pt idx="3">
                  <c:v>12</c:v>
                </c:pt>
                <c:pt idx="4">
                  <c:v>11.9</c:v>
                </c:pt>
                <c:pt idx="5">
                  <c:v>11.8</c:v>
                </c:pt>
                <c:pt idx="6">
                  <c:v>11.6</c:v>
                </c:pt>
                <c:pt idx="7">
                  <c:v>11.5</c:v>
                </c:pt>
                <c:pt idx="8">
                  <c:v>11.6</c:v>
                </c:pt>
                <c:pt idx="9">
                  <c:v>11.3</c:v>
                </c:pt>
                <c:pt idx="10">
                  <c:v>11.3</c:v>
                </c:pt>
                <c:pt idx="11">
                  <c:v>11.3</c:v>
                </c:pt>
                <c:pt idx="12">
                  <c:v>11</c:v>
                </c:pt>
                <c:pt idx="13">
                  <c:v>10.7</c:v>
                </c:pt>
                <c:pt idx="14">
                  <c:v>10.6</c:v>
                </c:pt>
                <c:pt idx="15">
                  <c:v>10.2</c:v>
                </c:pt>
                <c:pt idx="16">
                  <c:v>10</c:v>
                </c:pt>
                <c:pt idx="17">
                  <c:v>9.8</c:v>
                </c:pt>
                <c:pt idx="18">
                  <c:v>9.6</c:v>
                </c:pt>
                <c:pt idx="19">
                  <c:v>9.3</c:v>
                </c:pt>
                <c:pt idx="20">
                  <c:v>9.3</c:v>
                </c:pt>
                <c:pt idx="21">
                  <c:v>9.5</c:v>
                </c:pt>
                <c:pt idx="22">
                  <c:v>9.6</c:v>
                </c:pt>
                <c:pt idx="23">
                  <c:v>9.3</c:v>
                </c:pt>
                <c:pt idx="24">
                  <c:v>9.1</c:v>
                </c:pt>
                <c:pt idx="25">
                  <c:v>9.1</c:v>
                </c:pt>
                <c:pt idx="26">
                  <c:v>9.1</c:v>
                </c:pt>
                <c:pt idx="27">
                  <c:v>9.3</c:v>
                </c:pt>
                <c:pt idx="28">
                  <c:v>9.5</c:v>
                </c:pt>
                <c:pt idx="29">
                  <c:v>9.5</c:v>
                </c:pt>
              </c:numCache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735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1030.039834370682</c:v>
                </c:pt>
                <c:pt idx="1">
                  <c:v>1034.5785067857662</c:v>
                </c:pt>
                <c:pt idx="2">
                  <c:v>1032.4905944434774</c:v>
                </c:pt>
                <c:pt idx="3">
                  <c:v>1032.4156641847596</c:v>
                </c:pt>
                <c:pt idx="4">
                  <c:v>1027.229173570748</c:v>
                </c:pt>
                <c:pt idx="5">
                  <c:v>1033.3321643001425</c:v>
                </c:pt>
                <c:pt idx="6">
                  <c:v>1025.2201364813352</c:v>
                </c:pt>
                <c:pt idx="7">
                  <c:v>1018.1372723233421</c:v>
                </c:pt>
                <c:pt idx="8">
                  <c:v>1025.0076940311346</c:v>
                </c:pt>
                <c:pt idx="9">
                  <c:v>1021.871553633904</c:v>
                </c:pt>
                <c:pt idx="10">
                  <c:v>1016.13871148713</c:v>
                </c:pt>
                <c:pt idx="11">
                  <c:v>1027.5951217262962</c:v>
                </c:pt>
                <c:pt idx="12">
                  <c:v>1015.0374289587218</c:v>
                </c:pt>
                <c:pt idx="13">
                  <c:v>1019.5656255495935</c:v>
                </c:pt>
                <c:pt idx="14">
                  <c:v>1029.51212999923</c:v>
                </c:pt>
                <c:pt idx="15">
                  <c:v>1029.3702001037439</c:v>
                </c:pt>
                <c:pt idx="16">
                  <c:v>1025.3492539755082</c:v>
                </c:pt>
                <c:pt idx="17">
                  <c:v>1003.2725046421494</c:v>
                </c:pt>
                <c:pt idx="18">
                  <c:v>998.043416887866</c:v>
                </c:pt>
                <c:pt idx="19">
                  <c:v>1005.5359944686139</c:v>
                </c:pt>
                <c:pt idx="20">
                  <c:v>996.9477808918534</c:v>
                </c:pt>
                <c:pt idx="21">
                  <c:v>1001.4649437118442</c:v>
                </c:pt>
                <c:pt idx="22">
                  <c:v>1023.0960778666096</c:v>
                </c:pt>
                <c:pt idx="23">
                  <c:v>1022.7533092228488</c:v>
                </c:pt>
                <c:pt idx="24">
                  <c:v>1025.6844627735788</c:v>
                </c:pt>
                <c:pt idx="25">
                  <c:v>1032.3411166147237</c:v>
                </c:pt>
                <c:pt idx="26">
                  <c:v>1029.5605399137914</c:v>
                </c:pt>
                <c:pt idx="27">
                  <c:v>1016.9309945272141</c:v>
                </c:pt>
                <c:pt idx="28">
                  <c:v>1005.1914868089467</c:v>
                </c:pt>
                <c:pt idx="29">
                  <c:v>1004.0517212049099</c:v>
                </c:pt>
              </c:numCache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01291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11.02773153241672</c:v>
                </c:pt>
                <c:pt idx="1">
                  <c:v>11.611807691612235</c:v>
                </c:pt>
                <c:pt idx="2">
                  <c:v>7.779660133574797</c:v>
                </c:pt>
                <c:pt idx="3">
                  <c:v>2.042843446600438</c:v>
                </c:pt>
                <c:pt idx="4">
                  <c:v>8.192157633353531</c:v>
                </c:pt>
                <c:pt idx="5">
                  <c:v>4.226804106236759</c:v>
                </c:pt>
                <c:pt idx="6">
                  <c:v>7.707613353296672</c:v>
                </c:pt>
                <c:pt idx="7">
                  <c:v>8.255066454135317</c:v>
                </c:pt>
                <c:pt idx="8">
                  <c:v>-0.978431027644244</c:v>
                </c:pt>
                <c:pt idx="9">
                  <c:v>9.623223566268635</c:v>
                </c:pt>
                <c:pt idx="10">
                  <c:v>6.462385195399862</c:v>
                </c:pt>
                <c:pt idx="11">
                  <c:v>-1.838417113602377</c:v>
                </c:pt>
                <c:pt idx="12">
                  <c:v>7.070105964863231</c:v>
                </c:pt>
                <c:pt idx="13">
                  <c:v>1.9298365553346972</c:v>
                </c:pt>
                <c:pt idx="14">
                  <c:v>-4.016036081931176</c:v>
                </c:pt>
                <c:pt idx="15">
                  <c:v>-1.538851140984918</c:v>
                </c:pt>
                <c:pt idx="16">
                  <c:v>4.464821944877728</c:v>
                </c:pt>
                <c:pt idx="17">
                  <c:v>2.8016720037893172</c:v>
                </c:pt>
                <c:pt idx="18">
                  <c:v>5.069751611827874</c:v>
                </c:pt>
                <c:pt idx="19">
                  <c:v>4.666488558787257</c:v>
                </c:pt>
                <c:pt idx="20">
                  <c:v>7.38683062701348</c:v>
                </c:pt>
                <c:pt idx="21">
                  <c:v>2.749650925322128</c:v>
                </c:pt>
                <c:pt idx="22">
                  <c:v>-1.3250025998654835</c:v>
                </c:pt>
                <c:pt idx="23">
                  <c:v>0.2054772712280338</c:v>
                </c:pt>
                <c:pt idx="24">
                  <c:v>5.3704117703691105</c:v>
                </c:pt>
                <c:pt idx="25">
                  <c:v>2.971987748415874</c:v>
                </c:pt>
                <c:pt idx="26">
                  <c:v>7.9908533749297606</c:v>
                </c:pt>
                <c:pt idx="27">
                  <c:v>7.350920157797907</c:v>
                </c:pt>
                <c:pt idx="28">
                  <c:v>5.085638000197824</c:v>
                </c:pt>
                <c:pt idx="29">
                  <c:v>9.096216500890597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0.02875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70a5f62-44f5-4955-9bc1-f9bc11b93a0b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0.058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cbe1d20-d9ba-4923-8a79-98226e9edfe4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0.03175</cdr:y>
    </cdr:from>
    <cdr:to>
      <cdr:x>0.8945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0bf786-6e3c-4558-a8b3-cfb79cbc5de9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0.5115</cdr:y>
    </cdr:from>
    <cdr:to>
      <cdr:x>0.51775</cdr:x>
      <cdr:y>0.552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1910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0501d14-8cc8-4632-b250-6bb240fab37d}" type="TxLink">
            <a:rPr lang="en-US" cap="none" sz="1000" b="0" i="0" u="none" baseline="0">
              <a:latin typeface="Arial"/>
              <a:ea typeface="Arial"/>
              <a:cs typeface="Arial"/>
            </a:rPr>
            <a:t>1.3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dd86fc4-71e0-4fbc-b078-ecbffdda2d3a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6a297b3-4265-4b73-8255-6f06590b5a12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f5eee7b-22d8-4671-afe0-4bc911d4bd1c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0.0255</cdr:y>
    </cdr:from>
    <cdr:to>
      <cdr:x>0.89775</cdr:x>
      <cdr:y>0.058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c0c1dfd-3a24-46a2-b806-e9fea3685325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0.03375</cdr:y>
    </cdr:from>
    <cdr:to>
      <cdr:x>0.91875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53625" y="276225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8776c08-dbc5-4cee-bb23-f1ea64f65ece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7" activePane="bottomLeft" state="split"/>
      <selection pane="topLeft" activeCell="Q4" sqref="Q4"/>
      <selection pane="bottomLeft" activeCell="L31" sqref="L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108</v>
      </c>
      <c r="R4" s="60">
        <v>2007</v>
      </c>
      <c r="S4" s="7"/>
      <c r="T4" s="7"/>
      <c r="U4" s="60"/>
      <c r="V4" s="18"/>
      <c r="W4" s="102"/>
      <c r="X4" s="99"/>
      <c r="Y4" s="149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50"/>
      <c r="Z5" s="132"/>
      <c r="AA5" s="42" t="s">
        <v>85</v>
      </c>
    </row>
    <row r="6" spans="1:26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7" t="s">
        <v>26</v>
      </c>
      <c r="Y6" s="150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7"/>
      <c r="Y7" s="150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8"/>
      <c r="Y8" s="151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11.6</v>
      </c>
      <c r="C9" s="65">
        <v>11.3</v>
      </c>
      <c r="D9" s="65">
        <v>15.8</v>
      </c>
      <c r="E9" s="65">
        <v>8.1</v>
      </c>
      <c r="F9" s="66">
        <f aca="true" t="shared" si="0" ref="F9:F38">AVERAGE(D9:E9)</f>
        <v>11.95</v>
      </c>
      <c r="G9" s="67">
        <f>100*(AI9/AG9)</f>
        <v>96.27723104899368</v>
      </c>
      <c r="H9" s="67">
        <f aca="true" t="shared" si="1" ref="H9:H38">AJ9</f>
        <v>11.02773153241672</v>
      </c>
      <c r="I9" s="68">
        <v>4.3</v>
      </c>
      <c r="J9" s="66"/>
      <c r="K9" s="68"/>
      <c r="L9" s="65"/>
      <c r="M9" s="65">
        <v>10.5</v>
      </c>
      <c r="N9" s="65">
        <v>11.3</v>
      </c>
      <c r="O9" s="66">
        <v>12</v>
      </c>
      <c r="P9" s="69" t="s">
        <v>102</v>
      </c>
      <c r="Q9" s="70">
        <v>23</v>
      </c>
      <c r="R9" s="67">
        <v>1.3</v>
      </c>
      <c r="S9" s="67">
        <v>0</v>
      </c>
      <c r="T9" s="67"/>
      <c r="U9" s="71">
        <v>8</v>
      </c>
      <c r="V9" s="64">
        <v>1019.6</v>
      </c>
      <c r="W9" s="121">
        <f aca="true" t="shared" si="2" ref="W9:W38">V9+AT17</f>
        <v>1030.039834370682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0</v>
      </c>
      <c r="AG9">
        <f>6.107*EXP(17.38*(B9/(239+B9)))</f>
        <v>13.652693816685344</v>
      </c>
      <c r="AH9">
        <f aca="true" t="shared" si="5" ref="AH9:AH39">IF(V9&gt;=0,6.107*EXP(17.38*(C9/(239+C9))),6.107*EXP(22.44*(C9/(272.4+C9))))</f>
        <v>13.384135570301822</v>
      </c>
      <c r="AI9">
        <f aca="true" t="shared" si="6" ref="AI9:AI39">IF(C9&gt;=0,AH9-(0.000799*1000*(B9-C9)),AH9-(0.00072*1000*(B9-C9)))</f>
        <v>13.144435570301823</v>
      </c>
      <c r="AJ9">
        <f>239*LN(AI9/6.107)/(17.38-LN(AI9/6.107))</f>
        <v>11.02773153241672</v>
      </c>
      <c r="AL9">
        <f>COUNTIF(U9:U39,"&lt;1")</f>
        <v>5</v>
      </c>
      <c r="AM9">
        <f>COUNTIF(E9:E39,"&lt;0")</f>
        <v>6</v>
      </c>
      <c r="AN9">
        <f>COUNTIF(I9:I39,"&lt;0")</f>
        <v>15</v>
      </c>
      <c r="AO9">
        <f>COUNTIF(Q9:Q39,"&gt;=39")</f>
        <v>2</v>
      </c>
    </row>
    <row r="10" spans="1:36" ht="12.75">
      <c r="A10" s="72">
        <v>2</v>
      </c>
      <c r="B10" s="73">
        <v>11.8</v>
      </c>
      <c r="C10" s="74">
        <v>11.7</v>
      </c>
      <c r="D10" s="74">
        <v>16.9</v>
      </c>
      <c r="E10" s="74">
        <v>8.8</v>
      </c>
      <c r="F10" s="75">
        <f t="shared" si="0"/>
        <v>12.85</v>
      </c>
      <c r="G10" s="67">
        <f aca="true" t="shared" si="7" ref="G10:G38">100*(AI10/AG10)</f>
        <v>98.7639882769792</v>
      </c>
      <c r="H10" s="76">
        <f t="shared" si="1"/>
        <v>11.611807691612235</v>
      </c>
      <c r="I10" s="77">
        <v>3.4</v>
      </c>
      <c r="J10" s="75"/>
      <c r="K10" s="77"/>
      <c r="L10" s="74"/>
      <c r="M10" s="74">
        <v>11</v>
      </c>
      <c r="N10" s="74">
        <v>11.5</v>
      </c>
      <c r="O10" s="75">
        <v>12.1</v>
      </c>
      <c r="P10" s="78" t="s">
        <v>103</v>
      </c>
      <c r="Q10" s="79">
        <v>18</v>
      </c>
      <c r="R10" s="76">
        <v>2.1</v>
      </c>
      <c r="S10" s="76">
        <v>0</v>
      </c>
      <c r="T10" s="76"/>
      <c r="U10" s="80">
        <v>7</v>
      </c>
      <c r="V10" s="73">
        <v>1024.1</v>
      </c>
      <c r="W10" s="121">
        <f t="shared" si="2"/>
        <v>1034.5785067857662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2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0</v>
      </c>
      <c r="AG10">
        <f aca="true" t="shared" si="11" ref="AG10:AG39">6.107*EXP(17.38*(B10/(239+B10)))</f>
        <v>13.834354463552966</v>
      </c>
      <c r="AH10">
        <f t="shared" si="5"/>
        <v>13.743260220579202</v>
      </c>
      <c r="AI10">
        <f t="shared" si="6"/>
        <v>13.663360220579202</v>
      </c>
      <c r="AJ10">
        <f aca="true" t="shared" si="12" ref="AJ10:AJ39">239*LN(AI10/6.107)/(17.38-LN(AI10/6.107))</f>
        <v>11.611807691612235</v>
      </c>
    </row>
    <row r="11" spans="1:36" ht="12.75">
      <c r="A11" s="63">
        <v>3</v>
      </c>
      <c r="B11" s="64">
        <v>8.2</v>
      </c>
      <c r="C11" s="65">
        <v>8</v>
      </c>
      <c r="D11" s="65">
        <v>13.2</v>
      </c>
      <c r="E11" s="65">
        <v>6.7</v>
      </c>
      <c r="F11" s="66">
        <f t="shared" si="0"/>
        <v>9.95</v>
      </c>
      <c r="G11" s="67">
        <f t="shared" si="7"/>
        <v>97.17843409627615</v>
      </c>
      <c r="H11" s="67">
        <f t="shared" si="1"/>
        <v>7.779660133574797</v>
      </c>
      <c r="I11" s="68">
        <v>4</v>
      </c>
      <c r="J11" s="66"/>
      <c r="K11" s="68"/>
      <c r="L11" s="65"/>
      <c r="M11" s="65">
        <v>10</v>
      </c>
      <c r="N11" s="65">
        <v>11.3</v>
      </c>
      <c r="O11" s="66">
        <v>12.1</v>
      </c>
      <c r="P11" s="69" t="s">
        <v>107</v>
      </c>
      <c r="Q11" s="70">
        <v>13</v>
      </c>
      <c r="R11" s="67">
        <v>0.1</v>
      </c>
      <c r="S11" s="67">
        <v>0</v>
      </c>
      <c r="T11" s="67"/>
      <c r="U11" s="71">
        <v>8</v>
      </c>
      <c r="V11" s="64">
        <v>1021.9</v>
      </c>
      <c r="W11" s="121">
        <f t="shared" si="2"/>
        <v>1032.4905944434774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0</v>
      </c>
      <c r="AG11">
        <f t="shared" si="11"/>
        <v>10.869456390833992</v>
      </c>
      <c r="AH11">
        <f t="shared" si="5"/>
        <v>10.722567515390086</v>
      </c>
      <c r="AI11">
        <f t="shared" si="6"/>
        <v>10.562767515390087</v>
      </c>
      <c r="AJ11">
        <f t="shared" si="12"/>
        <v>7.779660133574797</v>
      </c>
    </row>
    <row r="12" spans="1:36" ht="12.75">
      <c r="A12" s="72">
        <v>4</v>
      </c>
      <c r="B12" s="73">
        <v>2.3</v>
      </c>
      <c r="C12" s="74">
        <v>2.2</v>
      </c>
      <c r="D12" s="74">
        <v>10.6</v>
      </c>
      <c r="E12" s="74">
        <v>1.2</v>
      </c>
      <c r="F12" s="75">
        <f t="shared" si="0"/>
        <v>5.8999999999999995</v>
      </c>
      <c r="G12" s="67">
        <f t="shared" si="7"/>
        <v>98.18024938676348</v>
      </c>
      <c r="H12" s="76">
        <f t="shared" si="1"/>
        <v>2.042843446600438</v>
      </c>
      <c r="I12" s="77">
        <v>-2.4</v>
      </c>
      <c r="J12" s="75"/>
      <c r="K12" s="77"/>
      <c r="L12" s="74"/>
      <c r="M12" s="74">
        <v>9.5</v>
      </c>
      <c r="N12" s="74">
        <v>11</v>
      </c>
      <c r="O12" s="75">
        <v>12</v>
      </c>
      <c r="P12" s="78" t="s">
        <v>106</v>
      </c>
      <c r="Q12" s="79">
        <v>6</v>
      </c>
      <c r="R12" s="76">
        <v>3.1</v>
      </c>
      <c r="S12" s="76">
        <v>0</v>
      </c>
      <c r="T12" s="76"/>
      <c r="U12" s="80">
        <v>0</v>
      </c>
      <c r="V12" s="73">
        <v>1021.6</v>
      </c>
      <c r="W12" s="121">
        <f t="shared" si="2"/>
        <v>1032.4156641847596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0</v>
      </c>
      <c r="AG12">
        <f t="shared" si="11"/>
        <v>7.207316258744711</v>
      </c>
      <c r="AH12">
        <f t="shared" si="5"/>
        <v>7.1560610769283075</v>
      </c>
      <c r="AI12">
        <f t="shared" si="6"/>
        <v>7.076161076928308</v>
      </c>
      <c r="AJ12">
        <f t="shared" si="12"/>
        <v>2.042843446600438</v>
      </c>
    </row>
    <row r="13" spans="1:36" ht="12.75">
      <c r="A13" s="63">
        <v>5</v>
      </c>
      <c r="B13" s="64">
        <v>8.4</v>
      </c>
      <c r="C13" s="65">
        <v>8.3</v>
      </c>
      <c r="D13" s="65">
        <v>12.2</v>
      </c>
      <c r="E13" s="65">
        <v>3.3</v>
      </c>
      <c r="F13" s="66">
        <f t="shared" si="0"/>
        <v>7.75</v>
      </c>
      <c r="G13" s="67">
        <f t="shared" si="7"/>
        <v>98.59820188323107</v>
      </c>
      <c r="H13" s="67">
        <f t="shared" si="1"/>
        <v>8.192157633353531</v>
      </c>
      <c r="I13" s="68">
        <v>-1.6</v>
      </c>
      <c r="J13" s="66"/>
      <c r="K13" s="68"/>
      <c r="L13" s="65"/>
      <c r="M13" s="65">
        <v>10.1</v>
      </c>
      <c r="N13" s="65">
        <v>10.9</v>
      </c>
      <c r="O13" s="66">
        <v>11.9</v>
      </c>
      <c r="P13" s="69" t="s">
        <v>103</v>
      </c>
      <c r="Q13" s="70">
        <v>28</v>
      </c>
      <c r="R13" s="67">
        <v>0</v>
      </c>
      <c r="S13" s="67">
        <v>0</v>
      </c>
      <c r="T13" s="67"/>
      <c r="U13" s="71">
        <v>8</v>
      </c>
      <c r="V13" s="64">
        <v>1016.7</v>
      </c>
      <c r="W13" s="121">
        <f t="shared" si="2"/>
        <v>1027.229173570748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0</v>
      </c>
      <c r="AG13">
        <f t="shared" si="11"/>
        <v>11.018115118398828</v>
      </c>
      <c r="AH13">
        <f t="shared" si="5"/>
        <v>10.943563388165682</v>
      </c>
      <c r="AI13">
        <f t="shared" si="6"/>
        <v>10.863663388165682</v>
      </c>
      <c r="AJ13">
        <f t="shared" si="12"/>
        <v>8.192157633353531</v>
      </c>
    </row>
    <row r="14" spans="1:36" ht="12.75">
      <c r="A14" s="72">
        <v>6</v>
      </c>
      <c r="B14" s="73">
        <v>4.7</v>
      </c>
      <c r="C14" s="74">
        <v>4.5</v>
      </c>
      <c r="D14" s="74">
        <v>12.2</v>
      </c>
      <c r="E14" s="74">
        <v>3.1</v>
      </c>
      <c r="F14" s="75">
        <f t="shared" si="0"/>
        <v>7.6499999999999995</v>
      </c>
      <c r="G14" s="67">
        <f t="shared" si="7"/>
        <v>96.73832372402256</v>
      </c>
      <c r="H14" s="76">
        <f t="shared" si="1"/>
        <v>4.226804106236759</v>
      </c>
      <c r="I14" s="77">
        <v>-1.9</v>
      </c>
      <c r="J14" s="75"/>
      <c r="K14" s="77"/>
      <c r="L14" s="74"/>
      <c r="M14" s="74">
        <v>8.5</v>
      </c>
      <c r="N14" s="74">
        <v>10.6</v>
      </c>
      <c r="O14" s="75">
        <v>11.8</v>
      </c>
      <c r="P14" s="78" t="s">
        <v>112</v>
      </c>
      <c r="Q14" s="79">
        <v>23</v>
      </c>
      <c r="R14" s="76">
        <v>5.6</v>
      </c>
      <c r="S14" s="76">
        <v>0</v>
      </c>
      <c r="T14" s="76"/>
      <c r="U14" s="80">
        <v>0</v>
      </c>
      <c r="V14" s="73">
        <v>1022.6</v>
      </c>
      <c r="W14" s="121">
        <f t="shared" si="2"/>
        <v>1033.3321643001425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0</v>
      </c>
      <c r="AG14">
        <f t="shared" si="11"/>
        <v>8.538851061383744</v>
      </c>
      <c r="AH14">
        <f t="shared" si="5"/>
        <v>8.420141382073544</v>
      </c>
      <c r="AI14">
        <f t="shared" si="6"/>
        <v>8.260341382073543</v>
      </c>
      <c r="AJ14">
        <f t="shared" si="12"/>
        <v>4.226804106236759</v>
      </c>
    </row>
    <row r="15" spans="1:36" ht="12.75">
      <c r="A15" s="63">
        <v>7</v>
      </c>
      <c r="B15" s="64">
        <v>10.8</v>
      </c>
      <c r="C15" s="65">
        <v>9.3</v>
      </c>
      <c r="D15" s="65">
        <v>13.2</v>
      </c>
      <c r="E15" s="65">
        <v>4.7</v>
      </c>
      <c r="F15" s="66">
        <f t="shared" si="0"/>
        <v>8.95</v>
      </c>
      <c r="G15" s="67">
        <f t="shared" si="7"/>
        <v>81.18554283942797</v>
      </c>
      <c r="H15" s="67">
        <f t="shared" si="1"/>
        <v>7.707613353296672</v>
      </c>
      <c r="I15" s="68">
        <v>2</v>
      </c>
      <c r="J15" s="66"/>
      <c r="K15" s="68"/>
      <c r="L15" s="65"/>
      <c r="M15" s="65">
        <v>8.1</v>
      </c>
      <c r="N15" s="65">
        <v>11</v>
      </c>
      <c r="O15" s="66">
        <v>11.6</v>
      </c>
      <c r="P15" s="69" t="s">
        <v>103</v>
      </c>
      <c r="Q15" s="70">
        <v>30</v>
      </c>
      <c r="R15" s="67">
        <v>0.4</v>
      </c>
      <c r="S15" s="67">
        <v>0</v>
      </c>
      <c r="T15" s="67"/>
      <c r="U15" s="71">
        <v>8</v>
      </c>
      <c r="V15" s="64">
        <v>1014.8</v>
      </c>
      <c r="W15" s="121">
        <f t="shared" si="2"/>
        <v>1025.2201364813352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0</v>
      </c>
      <c r="AG15">
        <f t="shared" si="11"/>
        <v>12.946853529753223</v>
      </c>
      <c r="AH15">
        <f t="shared" si="5"/>
        <v>11.709473318755796</v>
      </c>
      <c r="AI15">
        <f t="shared" si="6"/>
        <v>10.510973318755795</v>
      </c>
      <c r="AJ15">
        <f t="shared" si="12"/>
        <v>7.707613353296672</v>
      </c>
    </row>
    <row r="16" spans="1:36" ht="12.75">
      <c r="A16" s="72">
        <v>8</v>
      </c>
      <c r="B16" s="73">
        <v>11.1</v>
      </c>
      <c r="C16" s="74">
        <v>9.7</v>
      </c>
      <c r="D16" s="74">
        <v>14</v>
      </c>
      <c r="E16" s="74">
        <v>10.3</v>
      </c>
      <c r="F16" s="75">
        <f t="shared" si="0"/>
        <v>12.15</v>
      </c>
      <c r="G16" s="67">
        <f t="shared" si="7"/>
        <v>82.60498986424729</v>
      </c>
      <c r="H16" s="76">
        <f t="shared" si="1"/>
        <v>8.255066454135317</v>
      </c>
      <c r="I16" s="77">
        <v>7</v>
      </c>
      <c r="J16" s="75"/>
      <c r="K16" s="77"/>
      <c r="L16" s="74"/>
      <c r="M16" s="74">
        <v>10.2</v>
      </c>
      <c r="N16" s="74">
        <v>10.7</v>
      </c>
      <c r="O16" s="75">
        <v>11.5</v>
      </c>
      <c r="P16" s="78" t="s">
        <v>115</v>
      </c>
      <c r="Q16" s="79">
        <v>50</v>
      </c>
      <c r="R16" s="76">
        <v>0.3</v>
      </c>
      <c r="S16" s="76">
        <v>1.8</v>
      </c>
      <c r="T16" s="76"/>
      <c r="U16" s="80">
        <v>8</v>
      </c>
      <c r="V16" s="73">
        <v>1007.8</v>
      </c>
      <c r="W16" s="121">
        <f t="shared" si="2"/>
        <v>1018.1372723233421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0</v>
      </c>
      <c r="AG16">
        <f t="shared" si="11"/>
        <v>13.207688324480838</v>
      </c>
      <c r="AH16">
        <f t="shared" si="5"/>
        <v>12.028809601738768</v>
      </c>
      <c r="AI16">
        <f t="shared" si="6"/>
        <v>10.910209601738767</v>
      </c>
      <c r="AJ16">
        <f t="shared" si="12"/>
        <v>8.255066454135317</v>
      </c>
    </row>
    <row r="17" spans="1:46" ht="12.75">
      <c r="A17" s="63">
        <v>9</v>
      </c>
      <c r="B17" s="64">
        <v>5.7</v>
      </c>
      <c r="C17" s="65">
        <v>3.2</v>
      </c>
      <c r="D17" s="65">
        <v>11.2</v>
      </c>
      <c r="E17" s="65">
        <v>4.4</v>
      </c>
      <c r="F17" s="66">
        <f t="shared" si="0"/>
        <v>7.8</v>
      </c>
      <c r="G17" s="67">
        <f t="shared" si="7"/>
        <v>62.108308866772376</v>
      </c>
      <c r="H17" s="67">
        <f t="shared" si="1"/>
        <v>-0.978431027644244</v>
      </c>
      <c r="I17" s="68">
        <v>-1</v>
      </c>
      <c r="J17" s="66"/>
      <c r="K17" s="68"/>
      <c r="L17" s="65"/>
      <c r="M17" s="65">
        <v>8.3</v>
      </c>
      <c r="N17" s="65">
        <v>10.6</v>
      </c>
      <c r="O17" s="66">
        <v>11.6</v>
      </c>
      <c r="P17" s="69" t="s">
        <v>117</v>
      </c>
      <c r="Q17" s="70">
        <v>38</v>
      </c>
      <c r="R17" s="67">
        <v>4.4</v>
      </c>
      <c r="S17" s="67">
        <v>0.6</v>
      </c>
      <c r="T17" s="67"/>
      <c r="U17" s="71">
        <v>0</v>
      </c>
      <c r="V17" s="64">
        <v>1014.4</v>
      </c>
      <c r="W17" s="121">
        <f t="shared" si="2"/>
        <v>1025.0076940311346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0</v>
      </c>
      <c r="AG17">
        <f t="shared" si="11"/>
        <v>9.154837291812974</v>
      </c>
      <c r="AH17">
        <f t="shared" si="5"/>
        <v>7.683414621449662</v>
      </c>
      <c r="AI17">
        <f t="shared" si="6"/>
        <v>5.685914621449662</v>
      </c>
      <c r="AJ17">
        <f t="shared" si="12"/>
        <v>-0.978431027644244</v>
      </c>
      <c r="AT17">
        <f aca="true" t="shared" si="13" ref="AT17:AT47">V9*(10^(85/(18429.1+(67.53*B9)+(0.003*31)))-1)</f>
        <v>10.43983437068199</v>
      </c>
    </row>
    <row r="18" spans="1:46" ht="12.75">
      <c r="A18" s="72">
        <v>10</v>
      </c>
      <c r="B18" s="73">
        <v>11.2</v>
      </c>
      <c r="C18" s="74">
        <v>10.4</v>
      </c>
      <c r="D18" s="74">
        <v>12.9</v>
      </c>
      <c r="E18" s="74">
        <v>5.7</v>
      </c>
      <c r="F18" s="75">
        <f t="shared" si="0"/>
        <v>9.3</v>
      </c>
      <c r="G18" s="67">
        <f t="shared" si="7"/>
        <v>90.00631020564555</v>
      </c>
      <c r="H18" s="76">
        <f t="shared" si="1"/>
        <v>9.623223566268635</v>
      </c>
      <c r="I18" s="77">
        <v>3</v>
      </c>
      <c r="J18" s="75"/>
      <c r="K18" s="77"/>
      <c r="L18" s="74"/>
      <c r="M18" s="74">
        <v>9.3</v>
      </c>
      <c r="N18" s="74">
        <v>10.1</v>
      </c>
      <c r="O18" s="75">
        <v>11.3</v>
      </c>
      <c r="P18" s="78" t="s">
        <v>119</v>
      </c>
      <c r="Q18" s="79">
        <v>30</v>
      </c>
      <c r="R18" s="76">
        <v>0.2</v>
      </c>
      <c r="S18" s="76" t="s">
        <v>120</v>
      </c>
      <c r="T18" s="76"/>
      <c r="U18" s="80">
        <v>8</v>
      </c>
      <c r="V18" s="73">
        <v>1011.5</v>
      </c>
      <c r="W18" s="121">
        <f t="shared" si="2"/>
        <v>1021.871553633904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0</v>
      </c>
      <c r="AG18">
        <f t="shared" si="11"/>
        <v>13.295654505920231</v>
      </c>
      <c r="AH18">
        <f t="shared" si="5"/>
        <v>12.606128038469452</v>
      </c>
      <c r="AI18">
        <f t="shared" si="6"/>
        <v>11.966928038469453</v>
      </c>
      <c r="AJ18">
        <f t="shared" si="12"/>
        <v>9.623223566268635</v>
      </c>
      <c r="AT18">
        <f t="shared" si="13"/>
        <v>10.4785067857663</v>
      </c>
    </row>
    <row r="19" spans="1:46" ht="12.75">
      <c r="A19" s="63">
        <v>11</v>
      </c>
      <c r="B19" s="64">
        <v>10.5</v>
      </c>
      <c r="C19" s="65">
        <v>8.6</v>
      </c>
      <c r="D19" s="65">
        <v>11.9</v>
      </c>
      <c r="E19" s="65">
        <v>9.9</v>
      </c>
      <c r="F19" s="66">
        <f t="shared" si="0"/>
        <v>10.9</v>
      </c>
      <c r="G19" s="67">
        <f t="shared" si="7"/>
        <v>76.04440659891866</v>
      </c>
      <c r="H19" s="67">
        <f t="shared" si="1"/>
        <v>6.462385195399862</v>
      </c>
      <c r="I19" s="68">
        <v>7</v>
      </c>
      <c r="J19" s="66"/>
      <c r="K19" s="68"/>
      <c r="L19" s="65"/>
      <c r="M19" s="65">
        <v>9.9</v>
      </c>
      <c r="N19" s="65">
        <v>10.5</v>
      </c>
      <c r="O19" s="66">
        <v>11.3</v>
      </c>
      <c r="P19" s="69" t="s">
        <v>123</v>
      </c>
      <c r="Q19" s="70">
        <v>35</v>
      </c>
      <c r="R19" s="67">
        <v>2.1</v>
      </c>
      <c r="S19" s="67">
        <v>0.4</v>
      </c>
      <c r="T19" s="67"/>
      <c r="U19" s="71">
        <v>2</v>
      </c>
      <c r="V19" s="64">
        <v>1005.8</v>
      </c>
      <c r="W19" s="121">
        <f t="shared" si="2"/>
        <v>1016.13871148713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0</v>
      </c>
      <c r="AG19">
        <f t="shared" si="11"/>
        <v>12.690561141441451</v>
      </c>
      <c r="AH19">
        <f t="shared" si="5"/>
        <v>11.16856191408211</v>
      </c>
      <c r="AI19">
        <f t="shared" si="6"/>
        <v>9.65046191408211</v>
      </c>
      <c r="AJ19">
        <f t="shared" si="12"/>
        <v>6.462385195399862</v>
      </c>
      <c r="AT19">
        <f t="shared" si="13"/>
        <v>10.590594443477501</v>
      </c>
    </row>
    <row r="20" spans="1:46" ht="12.75">
      <c r="A20" s="72">
        <v>12</v>
      </c>
      <c r="B20" s="73">
        <v>-1</v>
      </c>
      <c r="C20" s="74">
        <v>-1.3</v>
      </c>
      <c r="D20" s="74">
        <v>7.5</v>
      </c>
      <c r="E20" s="74">
        <v>-2.6</v>
      </c>
      <c r="F20" s="75">
        <f t="shared" si="0"/>
        <v>2.45</v>
      </c>
      <c r="G20" s="67">
        <f t="shared" si="7"/>
        <v>94.01647141534335</v>
      </c>
      <c r="H20" s="76">
        <f t="shared" si="1"/>
        <v>-1.838417113602377</v>
      </c>
      <c r="I20" s="77">
        <v>-6.6</v>
      </c>
      <c r="J20" s="75"/>
      <c r="K20" s="77"/>
      <c r="L20" s="74"/>
      <c r="M20" s="74">
        <v>5.2</v>
      </c>
      <c r="N20" s="74">
        <v>10.1</v>
      </c>
      <c r="O20" s="75">
        <v>11.3</v>
      </c>
      <c r="P20" s="78" t="s">
        <v>102</v>
      </c>
      <c r="Q20" s="79">
        <v>13</v>
      </c>
      <c r="R20" s="76">
        <v>5.3</v>
      </c>
      <c r="S20" s="76">
        <v>1.7</v>
      </c>
      <c r="T20" s="76"/>
      <c r="U20" s="80">
        <v>2</v>
      </c>
      <c r="V20" s="73">
        <v>1016.7</v>
      </c>
      <c r="W20" s="121">
        <f t="shared" si="2"/>
        <v>1027.5951217262962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0</v>
      </c>
      <c r="AG20">
        <f t="shared" si="11"/>
        <v>5.676929151302562</v>
      </c>
      <c r="AH20">
        <f t="shared" si="5"/>
        <v>5.553248472803667</v>
      </c>
      <c r="AI20">
        <f t="shared" si="6"/>
        <v>5.337248472803667</v>
      </c>
      <c r="AJ20">
        <f t="shared" si="12"/>
        <v>-1.838417113602377</v>
      </c>
      <c r="AT20">
        <f t="shared" si="13"/>
        <v>10.815664184759541</v>
      </c>
    </row>
    <row r="21" spans="1:46" ht="12.75">
      <c r="A21" s="63">
        <v>13</v>
      </c>
      <c r="B21" s="64">
        <v>7.5</v>
      </c>
      <c r="C21" s="65">
        <v>7.3</v>
      </c>
      <c r="D21" s="65">
        <v>9.4</v>
      </c>
      <c r="E21" s="65">
        <v>-1</v>
      </c>
      <c r="F21" s="66">
        <f t="shared" si="0"/>
        <v>4.2</v>
      </c>
      <c r="G21" s="67">
        <f t="shared" si="7"/>
        <v>97.09894309928566</v>
      </c>
      <c r="H21" s="67">
        <f t="shared" si="1"/>
        <v>7.070105964863231</v>
      </c>
      <c r="I21" s="68">
        <v>-4</v>
      </c>
      <c r="J21" s="66"/>
      <c r="K21" s="68"/>
      <c r="L21" s="65"/>
      <c r="M21" s="65">
        <v>9.7</v>
      </c>
      <c r="N21" s="65">
        <v>9.1</v>
      </c>
      <c r="O21" s="66">
        <v>11</v>
      </c>
      <c r="P21" s="69" t="s">
        <v>102</v>
      </c>
      <c r="Q21" s="70">
        <v>24</v>
      </c>
      <c r="R21" s="67">
        <v>0.2</v>
      </c>
      <c r="S21" s="67">
        <v>0.7</v>
      </c>
      <c r="T21" s="67"/>
      <c r="U21" s="71">
        <v>8</v>
      </c>
      <c r="V21" s="64">
        <v>1004.6</v>
      </c>
      <c r="W21" s="121">
        <f t="shared" si="2"/>
        <v>1015.0374289587218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0</v>
      </c>
      <c r="AG21">
        <f t="shared" si="11"/>
        <v>10.362970252792357</v>
      </c>
      <c r="AH21">
        <f t="shared" si="5"/>
        <v>10.22213458915475</v>
      </c>
      <c r="AI21">
        <f t="shared" si="6"/>
        <v>10.06233458915475</v>
      </c>
      <c r="AJ21">
        <f t="shared" si="12"/>
        <v>7.070105964863231</v>
      </c>
      <c r="AT21">
        <f t="shared" si="13"/>
        <v>10.529173570747837</v>
      </c>
    </row>
    <row r="22" spans="1:46" ht="12.75">
      <c r="A22" s="72">
        <v>14</v>
      </c>
      <c r="B22" s="73">
        <v>2.7</v>
      </c>
      <c r="C22" s="74">
        <v>2.4</v>
      </c>
      <c r="D22" s="74">
        <v>9.7</v>
      </c>
      <c r="E22" s="74">
        <v>1.7</v>
      </c>
      <c r="F22" s="75">
        <f t="shared" si="0"/>
        <v>5.699999999999999</v>
      </c>
      <c r="G22" s="67">
        <f t="shared" si="7"/>
        <v>94.65449701963865</v>
      </c>
      <c r="H22" s="76">
        <f t="shared" si="1"/>
        <v>1.9298365553346972</v>
      </c>
      <c r="I22" s="77">
        <v>-1.5</v>
      </c>
      <c r="J22" s="75"/>
      <c r="K22" s="77"/>
      <c r="L22" s="74"/>
      <c r="M22" s="74">
        <v>9.6</v>
      </c>
      <c r="N22" s="74">
        <v>9.1</v>
      </c>
      <c r="O22" s="75">
        <v>10.7</v>
      </c>
      <c r="P22" s="78" t="s">
        <v>126</v>
      </c>
      <c r="Q22" s="79">
        <v>8</v>
      </c>
      <c r="R22" s="76">
        <v>1.9</v>
      </c>
      <c r="S22" s="76">
        <v>0</v>
      </c>
      <c r="T22" s="76"/>
      <c r="U22" s="80">
        <v>4</v>
      </c>
      <c r="V22" s="73">
        <v>1008.9</v>
      </c>
      <c r="W22" s="121">
        <f t="shared" si="2"/>
        <v>1019.5656255495935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0</v>
      </c>
      <c r="AG22">
        <f t="shared" si="11"/>
        <v>7.415596568875922</v>
      </c>
      <c r="AH22">
        <f t="shared" si="5"/>
        <v>7.258895633275086</v>
      </c>
      <c r="AI22">
        <f t="shared" si="6"/>
        <v>7.0191956332750856</v>
      </c>
      <c r="AJ22">
        <f t="shared" si="12"/>
        <v>1.9298365553346972</v>
      </c>
      <c r="AT22">
        <f t="shared" si="13"/>
        <v>10.732164300142454</v>
      </c>
    </row>
    <row r="23" spans="1:46" ht="12.75">
      <c r="A23" s="63">
        <v>15</v>
      </c>
      <c r="B23" s="64">
        <v>-3.4</v>
      </c>
      <c r="C23" s="65">
        <v>-3.6</v>
      </c>
      <c r="D23" s="65">
        <v>8</v>
      </c>
      <c r="E23" s="65">
        <v>-4.1</v>
      </c>
      <c r="F23" s="66">
        <f t="shared" si="0"/>
        <v>1.9500000000000002</v>
      </c>
      <c r="G23" s="67">
        <f t="shared" si="7"/>
        <v>95.48308222498166</v>
      </c>
      <c r="H23" s="67">
        <f t="shared" si="1"/>
        <v>-4.016036081931176</v>
      </c>
      <c r="I23" s="68">
        <v>-7.7</v>
      </c>
      <c r="J23" s="66"/>
      <c r="K23" s="68"/>
      <c r="L23" s="65"/>
      <c r="M23" s="65">
        <v>9.2</v>
      </c>
      <c r="N23" s="65">
        <v>8.8</v>
      </c>
      <c r="O23" s="66">
        <v>10.6</v>
      </c>
      <c r="P23" s="69" t="s">
        <v>129</v>
      </c>
      <c r="Q23" s="70">
        <v>6</v>
      </c>
      <c r="R23" s="67">
        <v>5.7</v>
      </c>
      <c r="S23" s="67">
        <v>0</v>
      </c>
      <c r="T23" s="67"/>
      <c r="U23" s="71">
        <v>0</v>
      </c>
      <c r="V23" s="64">
        <v>1018.5</v>
      </c>
      <c r="W23" s="121">
        <f t="shared" si="2"/>
        <v>1029.51212999923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15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4.752261992601347</v>
      </c>
      <c r="AH23">
        <f t="shared" si="5"/>
        <v>4.681606225942096</v>
      </c>
      <c r="AI23">
        <f t="shared" si="6"/>
        <v>4.5376062259420955</v>
      </c>
      <c r="AJ23">
        <f t="shared" si="12"/>
        <v>-4.016036081931176</v>
      </c>
      <c r="AT23">
        <f t="shared" si="13"/>
        <v>10.420136481335176</v>
      </c>
    </row>
    <row r="24" spans="1:46" ht="12.75">
      <c r="A24" s="72">
        <v>16</v>
      </c>
      <c r="B24" s="73">
        <v>0.1</v>
      </c>
      <c r="C24" s="74">
        <v>-0.5</v>
      </c>
      <c r="D24" s="74">
        <v>5.9</v>
      </c>
      <c r="E24" s="74">
        <v>-3.4</v>
      </c>
      <c r="F24" s="75">
        <f t="shared" si="0"/>
        <v>1.2500000000000002</v>
      </c>
      <c r="G24" s="67">
        <f t="shared" si="7"/>
        <v>88.70101477425212</v>
      </c>
      <c r="H24" s="76">
        <f t="shared" si="1"/>
        <v>-1.538851140984918</v>
      </c>
      <c r="I24" s="77">
        <v>-7.1</v>
      </c>
      <c r="J24" s="75"/>
      <c r="K24" s="77"/>
      <c r="L24" s="74"/>
      <c r="M24" s="74">
        <v>8.5</v>
      </c>
      <c r="N24" s="74">
        <v>7.9</v>
      </c>
      <c r="O24" s="75">
        <v>10.2</v>
      </c>
      <c r="P24" s="78" t="s">
        <v>131</v>
      </c>
      <c r="Q24" s="79">
        <v>7</v>
      </c>
      <c r="R24" s="76">
        <v>0.2</v>
      </c>
      <c r="S24" s="76">
        <v>0</v>
      </c>
      <c r="T24" s="76"/>
      <c r="U24" s="80">
        <v>7</v>
      </c>
      <c r="V24" s="73">
        <v>1018.5</v>
      </c>
      <c r="W24" s="121">
        <f t="shared" si="2"/>
        <v>1029.3702001037439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0</v>
      </c>
      <c r="AG24">
        <f t="shared" si="11"/>
        <v>6.1515530560479394</v>
      </c>
      <c r="AH24">
        <f t="shared" si="5"/>
        <v>5.888489985091041</v>
      </c>
      <c r="AI24">
        <f t="shared" si="6"/>
        <v>5.45648998509104</v>
      </c>
      <c r="AJ24">
        <f t="shared" si="12"/>
        <v>-1.538851140984918</v>
      </c>
      <c r="AT24">
        <f t="shared" si="13"/>
        <v>10.337272323342127</v>
      </c>
    </row>
    <row r="25" spans="1:46" ht="12.75">
      <c r="A25" s="63">
        <v>17</v>
      </c>
      <c r="B25" s="64">
        <v>4.7</v>
      </c>
      <c r="C25" s="65">
        <v>4.6</v>
      </c>
      <c r="D25" s="65">
        <v>10</v>
      </c>
      <c r="E25" s="65">
        <v>-0.2</v>
      </c>
      <c r="F25" s="66">
        <f t="shared" si="0"/>
        <v>4.9</v>
      </c>
      <c r="G25" s="67">
        <f t="shared" si="7"/>
        <v>98.36701434556049</v>
      </c>
      <c r="H25" s="67">
        <f t="shared" si="1"/>
        <v>4.464821944877728</v>
      </c>
      <c r="I25" s="68">
        <v>-5</v>
      </c>
      <c r="J25" s="66"/>
      <c r="K25" s="68"/>
      <c r="L25" s="65"/>
      <c r="M25" s="65">
        <v>8.3</v>
      </c>
      <c r="N25" s="65">
        <v>7.7</v>
      </c>
      <c r="O25" s="66">
        <v>10</v>
      </c>
      <c r="P25" s="69" t="s">
        <v>107</v>
      </c>
      <c r="Q25" s="70">
        <v>22</v>
      </c>
      <c r="R25" s="67">
        <v>2.5</v>
      </c>
      <c r="S25" s="67">
        <v>6</v>
      </c>
      <c r="T25" s="67"/>
      <c r="U25" s="71">
        <v>4</v>
      </c>
      <c r="V25" s="64">
        <v>1014.7</v>
      </c>
      <c r="W25" s="121">
        <f t="shared" si="2"/>
        <v>1025.3492539755082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0</v>
      </c>
      <c r="AG25">
        <f t="shared" si="11"/>
        <v>8.538851061383744</v>
      </c>
      <c r="AH25">
        <f t="shared" si="5"/>
        <v>8.479312848497392</v>
      </c>
      <c r="AI25">
        <f t="shared" si="6"/>
        <v>8.399412848497391</v>
      </c>
      <c r="AJ25">
        <f t="shared" si="12"/>
        <v>4.464821944877728</v>
      </c>
      <c r="AT25">
        <f t="shared" si="13"/>
        <v>10.607694031134661</v>
      </c>
    </row>
    <row r="26" spans="1:46" ht="12.75">
      <c r="A26" s="72">
        <v>18</v>
      </c>
      <c r="B26" s="73">
        <v>3.3</v>
      </c>
      <c r="C26" s="74">
        <v>3.1</v>
      </c>
      <c r="D26" s="74">
        <v>5.3</v>
      </c>
      <c r="E26" s="74">
        <v>3.1</v>
      </c>
      <c r="F26" s="75">
        <f t="shared" si="0"/>
        <v>4.2</v>
      </c>
      <c r="G26" s="67">
        <f t="shared" si="7"/>
        <v>96.52863000920772</v>
      </c>
      <c r="H26" s="76">
        <f t="shared" si="1"/>
        <v>2.8016720037893172</v>
      </c>
      <c r="I26" s="77">
        <v>2</v>
      </c>
      <c r="J26" s="75"/>
      <c r="K26" s="77"/>
      <c r="L26" s="74"/>
      <c r="M26" s="74">
        <v>8.1</v>
      </c>
      <c r="N26" s="74">
        <v>7.6</v>
      </c>
      <c r="O26" s="75">
        <v>9.8</v>
      </c>
      <c r="P26" s="78" t="s">
        <v>107</v>
      </c>
      <c r="Q26" s="79">
        <v>39</v>
      </c>
      <c r="R26" s="76">
        <v>0</v>
      </c>
      <c r="S26" s="76">
        <v>24.9</v>
      </c>
      <c r="T26" s="76"/>
      <c r="U26" s="80">
        <v>8</v>
      </c>
      <c r="V26" s="73">
        <v>992.8</v>
      </c>
      <c r="W26" s="121">
        <f t="shared" si="2"/>
        <v>1003.2725046421494</v>
      </c>
      <c r="X26" s="127">
        <v>0</v>
      </c>
      <c r="Y26" s="134">
        <v>1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18</v>
      </c>
      <c r="AE26">
        <f t="shared" si="4"/>
        <v>0</v>
      </c>
      <c r="AG26">
        <f t="shared" si="11"/>
        <v>7.73799195307041</v>
      </c>
      <c r="AH26">
        <f t="shared" si="5"/>
        <v>7.629177622521602</v>
      </c>
      <c r="AI26">
        <f t="shared" si="6"/>
        <v>7.469377622521602</v>
      </c>
      <c r="AJ26">
        <f t="shared" si="12"/>
        <v>2.8016720037893172</v>
      </c>
      <c r="AT26">
        <f t="shared" si="13"/>
        <v>10.37155363390403</v>
      </c>
    </row>
    <row r="27" spans="1:46" ht="12.75">
      <c r="A27" s="63">
        <v>19</v>
      </c>
      <c r="B27" s="64">
        <v>5.3</v>
      </c>
      <c r="C27" s="65">
        <v>5.2</v>
      </c>
      <c r="D27" s="65">
        <v>9</v>
      </c>
      <c r="E27" s="65">
        <v>0.6</v>
      </c>
      <c r="F27" s="66">
        <f t="shared" si="0"/>
        <v>4.8</v>
      </c>
      <c r="G27" s="67">
        <f t="shared" si="7"/>
        <v>98.40878655531799</v>
      </c>
      <c r="H27" s="67">
        <f t="shared" si="1"/>
        <v>5.069751611827874</v>
      </c>
      <c r="I27" s="68">
        <v>0.2</v>
      </c>
      <c r="J27" s="66"/>
      <c r="K27" s="68"/>
      <c r="L27" s="65"/>
      <c r="M27" s="65">
        <v>7.9</v>
      </c>
      <c r="N27" s="65">
        <v>7.5</v>
      </c>
      <c r="O27" s="66">
        <v>9.6</v>
      </c>
      <c r="P27" s="69" t="s">
        <v>135</v>
      </c>
      <c r="Q27" s="70">
        <v>28</v>
      </c>
      <c r="R27" s="67">
        <v>1.6</v>
      </c>
      <c r="S27" s="67">
        <v>5.9</v>
      </c>
      <c r="T27" s="67"/>
      <c r="U27" s="71">
        <v>8</v>
      </c>
      <c r="V27" s="64">
        <v>987.7</v>
      </c>
      <c r="W27" s="121">
        <f t="shared" si="2"/>
        <v>998.043416887866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0</v>
      </c>
      <c r="AG27">
        <f t="shared" si="11"/>
        <v>8.903891765391034</v>
      </c>
      <c r="AH27">
        <f t="shared" si="5"/>
        <v>8.842111842520199</v>
      </c>
      <c r="AI27">
        <f t="shared" si="6"/>
        <v>8.762211842520198</v>
      </c>
      <c r="AJ27">
        <f t="shared" si="12"/>
        <v>5.069751611827874</v>
      </c>
      <c r="AT27">
        <f t="shared" si="13"/>
        <v>10.338711487129975</v>
      </c>
    </row>
    <row r="28" spans="1:46" ht="12.75">
      <c r="A28" s="72">
        <v>20</v>
      </c>
      <c r="B28" s="73">
        <v>4.9</v>
      </c>
      <c r="C28" s="74">
        <v>4.8</v>
      </c>
      <c r="D28" s="74">
        <v>7.8</v>
      </c>
      <c r="E28" s="74">
        <v>4.3</v>
      </c>
      <c r="F28" s="75">
        <f t="shared" si="0"/>
        <v>6.05</v>
      </c>
      <c r="G28" s="67">
        <f t="shared" si="7"/>
        <v>98.38114116280988</v>
      </c>
      <c r="H28" s="76">
        <f t="shared" si="1"/>
        <v>4.666488558787257</v>
      </c>
      <c r="I28" s="77">
        <v>-1.1</v>
      </c>
      <c r="J28" s="75"/>
      <c r="K28" s="77"/>
      <c r="L28" s="74"/>
      <c r="M28" s="74">
        <v>7.8</v>
      </c>
      <c r="N28" s="74">
        <v>7.7</v>
      </c>
      <c r="O28" s="75">
        <v>9.3</v>
      </c>
      <c r="P28" s="78" t="s">
        <v>137</v>
      </c>
      <c r="Q28" s="79">
        <v>12</v>
      </c>
      <c r="R28" s="76">
        <v>0.1</v>
      </c>
      <c r="S28" s="76">
        <v>3.1</v>
      </c>
      <c r="T28" s="76"/>
      <c r="U28" s="80">
        <v>1</v>
      </c>
      <c r="V28" s="73">
        <v>995.1</v>
      </c>
      <c r="W28" s="121">
        <f t="shared" si="2"/>
        <v>1005.5359944686139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0</v>
      </c>
      <c r="AG28">
        <f t="shared" si="11"/>
        <v>8.659035531865939</v>
      </c>
      <c r="AH28">
        <f t="shared" si="5"/>
        <v>8.598757969942895</v>
      </c>
      <c r="AI28">
        <f t="shared" si="6"/>
        <v>8.518857969942895</v>
      </c>
      <c r="AJ28">
        <f t="shared" si="12"/>
        <v>4.666488558787257</v>
      </c>
      <c r="AT28">
        <f t="shared" si="13"/>
        <v>10.895121726296152</v>
      </c>
    </row>
    <row r="29" spans="1:46" ht="12.75">
      <c r="A29" s="63">
        <v>21</v>
      </c>
      <c r="B29" s="64">
        <v>7.6</v>
      </c>
      <c r="C29" s="65">
        <v>7.5</v>
      </c>
      <c r="D29" s="65">
        <v>9.2</v>
      </c>
      <c r="E29" s="65">
        <v>4.9</v>
      </c>
      <c r="F29" s="66">
        <f t="shared" si="0"/>
        <v>7.05</v>
      </c>
      <c r="G29" s="67">
        <f t="shared" si="7"/>
        <v>98.55322438712545</v>
      </c>
      <c r="H29" s="67">
        <f t="shared" si="1"/>
        <v>7.38683062701348</v>
      </c>
      <c r="I29" s="68">
        <v>4</v>
      </c>
      <c r="J29" s="66"/>
      <c r="K29" s="68"/>
      <c r="L29" s="65"/>
      <c r="M29" s="65">
        <v>7.8</v>
      </c>
      <c r="N29" s="65">
        <v>8.2</v>
      </c>
      <c r="O29" s="66">
        <v>9.3</v>
      </c>
      <c r="P29" s="69" t="s">
        <v>131</v>
      </c>
      <c r="Q29" s="70">
        <v>19</v>
      </c>
      <c r="R29" s="67">
        <v>0.3</v>
      </c>
      <c r="S29" s="67">
        <v>0</v>
      </c>
      <c r="T29" s="67"/>
      <c r="U29" s="71">
        <v>8</v>
      </c>
      <c r="V29" s="64">
        <v>986.7</v>
      </c>
      <c r="W29" s="121">
        <f t="shared" si="2"/>
        <v>996.9477808918534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0</v>
      </c>
      <c r="AG29">
        <f t="shared" si="11"/>
        <v>10.434027213964692</v>
      </c>
      <c r="AH29">
        <f t="shared" si="5"/>
        <v>10.362970252792357</v>
      </c>
      <c r="AI29">
        <f t="shared" si="6"/>
        <v>10.283070252792356</v>
      </c>
      <c r="AJ29">
        <f t="shared" si="12"/>
        <v>7.38683062701348</v>
      </c>
      <c r="AT29">
        <f t="shared" si="13"/>
        <v>10.437428958721767</v>
      </c>
    </row>
    <row r="30" spans="1:46" ht="12.75">
      <c r="A30" s="72">
        <v>22</v>
      </c>
      <c r="B30" s="73">
        <v>3</v>
      </c>
      <c r="C30" s="74">
        <v>2.9</v>
      </c>
      <c r="D30" s="74">
        <v>9.1</v>
      </c>
      <c r="E30" s="74">
        <v>1.5</v>
      </c>
      <c r="F30" s="75">
        <f t="shared" si="0"/>
        <v>5.3</v>
      </c>
      <c r="G30" s="67">
        <f t="shared" si="7"/>
        <v>98.23819295635084</v>
      </c>
      <c r="H30" s="76">
        <f t="shared" si="1"/>
        <v>2.749650925322128</v>
      </c>
      <c r="I30" s="77">
        <v>-2.7</v>
      </c>
      <c r="J30" s="75"/>
      <c r="K30" s="77"/>
      <c r="L30" s="74"/>
      <c r="M30" s="74">
        <v>6.8</v>
      </c>
      <c r="N30" s="74">
        <v>8.5</v>
      </c>
      <c r="O30" s="75">
        <v>9.5</v>
      </c>
      <c r="P30" s="78" t="s">
        <v>115</v>
      </c>
      <c r="Q30" s="79">
        <v>22</v>
      </c>
      <c r="R30" s="76">
        <v>2.2</v>
      </c>
      <c r="S30" s="76">
        <v>0.2</v>
      </c>
      <c r="T30" s="76"/>
      <c r="U30" s="80">
        <v>7</v>
      </c>
      <c r="V30" s="73">
        <v>991</v>
      </c>
      <c r="W30" s="121">
        <f t="shared" si="2"/>
        <v>1001.4649437118442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0</v>
      </c>
      <c r="AG30">
        <f t="shared" si="11"/>
        <v>7.575279131016056</v>
      </c>
      <c r="AH30">
        <f t="shared" si="5"/>
        <v>7.52171732970973</v>
      </c>
      <c r="AI30">
        <f t="shared" si="6"/>
        <v>7.44181732970973</v>
      </c>
      <c r="AJ30">
        <f t="shared" si="12"/>
        <v>2.749650925322128</v>
      </c>
      <c r="AT30">
        <f t="shared" si="13"/>
        <v>10.665625549593578</v>
      </c>
    </row>
    <row r="31" spans="1:46" ht="12.75">
      <c r="A31" s="63">
        <v>23</v>
      </c>
      <c r="B31" s="64">
        <v>0.3</v>
      </c>
      <c r="C31" s="65">
        <v>-0.3</v>
      </c>
      <c r="D31" s="65">
        <v>6.4</v>
      </c>
      <c r="E31" s="65">
        <v>0</v>
      </c>
      <c r="F31" s="66">
        <f t="shared" si="0"/>
        <v>3.2</v>
      </c>
      <c r="G31" s="67">
        <f t="shared" si="7"/>
        <v>88.8092430310395</v>
      </c>
      <c r="H31" s="67">
        <f t="shared" si="1"/>
        <v>-1.3250025998654835</v>
      </c>
      <c r="I31" s="68">
        <v>-4.5</v>
      </c>
      <c r="J31" s="66"/>
      <c r="K31" s="68"/>
      <c r="L31" s="65"/>
      <c r="M31" s="65">
        <v>6.4</v>
      </c>
      <c r="N31" s="65">
        <v>8.3</v>
      </c>
      <c r="O31" s="66">
        <v>9.6</v>
      </c>
      <c r="P31" s="69" t="s">
        <v>123</v>
      </c>
      <c r="Q31" s="70">
        <v>16</v>
      </c>
      <c r="R31" s="67">
        <v>5.5</v>
      </c>
      <c r="S31" s="67">
        <v>0</v>
      </c>
      <c r="T31" s="67"/>
      <c r="U31" s="71">
        <v>0</v>
      </c>
      <c r="V31" s="64">
        <v>1012.3</v>
      </c>
      <c r="W31" s="121">
        <f t="shared" si="2"/>
        <v>1023.0960778666096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0</v>
      </c>
      <c r="AG31">
        <f t="shared" si="11"/>
        <v>6.2415228818137685</v>
      </c>
      <c r="AH31">
        <f t="shared" si="5"/>
        <v>5.97504922494793</v>
      </c>
      <c r="AI31">
        <f t="shared" si="6"/>
        <v>5.5430492249479295</v>
      </c>
      <c r="AJ31">
        <f t="shared" si="12"/>
        <v>-1.3250025998654835</v>
      </c>
      <c r="AT31">
        <f t="shared" si="13"/>
        <v>11.012129999229868</v>
      </c>
    </row>
    <row r="32" spans="1:46" ht="12.75">
      <c r="A32" s="72">
        <v>24</v>
      </c>
      <c r="B32" s="73">
        <v>1.3</v>
      </c>
      <c r="C32" s="74">
        <v>0.9</v>
      </c>
      <c r="D32" s="74">
        <v>8.3</v>
      </c>
      <c r="E32" s="74">
        <v>-3.9</v>
      </c>
      <c r="F32" s="75">
        <f t="shared" si="0"/>
        <v>2.2</v>
      </c>
      <c r="G32" s="67">
        <f t="shared" si="7"/>
        <v>92.39523910740665</v>
      </c>
      <c r="H32" s="76">
        <f t="shared" si="1"/>
        <v>0.2054772712280338</v>
      </c>
      <c r="I32" s="77">
        <v>-9</v>
      </c>
      <c r="J32" s="75"/>
      <c r="K32" s="77"/>
      <c r="L32" s="74"/>
      <c r="M32" s="74">
        <v>4.6</v>
      </c>
      <c r="N32" s="74">
        <v>7.4</v>
      </c>
      <c r="O32" s="75">
        <v>9.3</v>
      </c>
      <c r="P32" s="78" t="s">
        <v>115</v>
      </c>
      <c r="Q32" s="79">
        <v>24</v>
      </c>
      <c r="R32" s="76">
        <v>0</v>
      </c>
      <c r="S32" s="76">
        <v>0.5</v>
      </c>
      <c r="T32" s="76"/>
      <c r="U32" s="80">
        <v>8</v>
      </c>
      <c r="V32" s="73">
        <v>1012</v>
      </c>
      <c r="W32" s="121">
        <f t="shared" si="2"/>
        <v>1022.7533092228488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24</v>
      </c>
      <c r="AD32">
        <f t="shared" si="3"/>
        <v>0</v>
      </c>
      <c r="AE32">
        <f t="shared" si="4"/>
        <v>0</v>
      </c>
      <c r="AG32">
        <f t="shared" si="11"/>
        <v>6.709066299714163</v>
      </c>
      <c r="AH32">
        <f t="shared" si="5"/>
        <v>6.5184578494953405</v>
      </c>
      <c r="AI32">
        <f t="shared" si="6"/>
        <v>6.19885784949534</v>
      </c>
      <c r="AJ32">
        <f t="shared" si="12"/>
        <v>0.2054772712280338</v>
      </c>
      <c r="AT32">
        <f t="shared" si="13"/>
        <v>10.870200103743903</v>
      </c>
    </row>
    <row r="33" spans="1:46" ht="12.75">
      <c r="A33" s="63">
        <v>25</v>
      </c>
      <c r="B33" s="64">
        <v>6.5</v>
      </c>
      <c r="C33" s="65">
        <v>6</v>
      </c>
      <c r="D33" s="65">
        <v>9.7</v>
      </c>
      <c r="E33" s="65">
        <v>1.3</v>
      </c>
      <c r="F33" s="66">
        <f t="shared" si="0"/>
        <v>5.5</v>
      </c>
      <c r="G33" s="67">
        <f t="shared" si="7"/>
        <v>92.47693003632446</v>
      </c>
      <c r="H33" s="67">
        <f t="shared" si="1"/>
        <v>5.3704117703691105</v>
      </c>
      <c r="I33" s="68">
        <v>0.5</v>
      </c>
      <c r="J33" s="66"/>
      <c r="K33" s="68"/>
      <c r="L33" s="65"/>
      <c r="M33" s="65">
        <v>6.3</v>
      </c>
      <c r="N33" s="65">
        <v>7.5</v>
      </c>
      <c r="O33" s="66">
        <v>9.1</v>
      </c>
      <c r="P33" s="69" t="s">
        <v>102</v>
      </c>
      <c r="Q33" s="70">
        <v>22</v>
      </c>
      <c r="R33" s="67">
        <v>0</v>
      </c>
      <c r="S33" s="67">
        <v>0</v>
      </c>
      <c r="T33" s="67"/>
      <c r="U33" s="71">
        <v>8</v>
      </c>
      <c r="V33" s="64">
        <v>1015.1</v>
      </c>
      <c r="W33" s="121">
        <f t="shared" si="2"/>
        <v>1025.6844627735788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0</v>
      </c>
      <c r="AG33">
        <f t="shared" si="11"/>
        <v>9.67551615678414</v>
      </c>
      <c r="AH33">
        <f t="shared" si="5"/>
        <v>9.347120306962537</v>
      </c>
      <c r="AI33">
        <f t="shared" si="6"/>
        <v>8.947620306962538</v>
      </c>
      <c r="AJ33">
        <f t="shared" si="12"/>
        <v>5.3704117703691105</v>
      </c>
      <c r="AT33">
        <f t="shared" si="13"/>
        <v>10.649253975508065</v>
      </c>
    </row>
    <row r="34" spans="1:46" ht="12.75">
      <c r="A34" s="72">
        <v>26</v>
      </c>
      <c r="B34" s="73">
        <v>4.2</v>
      </c>
      <c r="C34" s="74">
        <v>3.7</v>
      </c>
      <c r="D34" s="74">
        <v>7.8</v>
      </c>
      <c r="E34" s="74">
        <v>3.5</v>
      </c>
      <c r="F34" s="75">
        <f t="shared" si="0"/>
        <v>5.65</v>
      </c>
      <c r="G34" s="67">
        <f t="shared" si="7"/>
        <v>91.69699654490925</v>
      </c>
      <c r="H34" s="76">
        <f t="shared" si="1"/>
        <v>2.971987748415874</v>
      </c>
      <c r="I34" s="77">
        <v>0</v>
      </c>
      <c r="J34" s="75"/>
      <c r="K34" s="77"/>
      <c r="L34" s="74"/>
      <c r="M34" s="74">
        <v>6.9</v>
      </c>
      <c r="N34" s="74">
        <v>7.9</v>
      </c>
      <c r="O34" s="75">
        <v>9.1</v>
      </c>
      <c r="P34" s="78" t="s">
        <v>106</v>
      </c>
      <c r="Q34" s="79">
        <v>6</v>
      </c>
      <c r="R34" s="76">
        <v>0.5</v>
      </c>
      <c r="S34" s="76">
        <v>1.5</v>
      </c>
      <c r="T34" s="76"/>
      <c r="U34" s="80">
        <v>8</v>
      </c>
      <c r="V34" s="73">
        <v>1021.6</v>
      </c>
      <c r="W34" s="121">
        <f t="shared" si="2"/>
        <v>1032.3411166147237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0</v>
      </c>
      <c r="AG34">
        <f t="shared" si="11"/>
        <v>8.244808096108713</v>
      </c>
      <c r="AH34">
        <f t="shared" si="5"/>
        <v>7.959741395023205</v>
      </c>
      <c r="AI34">
        <f t="shared" si="6"/>
        <v>7.560241395023206</v>
      </c>
      <c r="AJ34">
        <f t="shared" si="12"/>
        <v>2.971987748415874</v>
      </c>
      <c r="AT34">
        <f t="shared" si="13"/>
        <v>10.472504642149444</v>
      </c>
    </row>
    <row r="35" spans="1:46" ht="12.75">
      <c r="A35" s="63">
        <v>27</v>
      </c>
      <c r="B35" s="64">
        <v>8.2</v>
      </c>
      <c r="C35" s="65">
        <v>8.1</v>
      </c>
      <c r="D35" s="65">
        <v>10.3</v>
      </c>
      <c r="E35" s="65">
        <v>4.2</v>
      </c>
      <c r="F35" s="66">
        <f t="shared" si="0"/>
        <v>7.25</v>
      </c>
      <c r="G35" s="67">
        <f t="shared" si="7"/>
        <v>98.58719211753979</v>
      </c>
      <c r="H35" s="67">
        <f t="shared" si="1"/>
        <v>7.9908533749297606</v>
      </c>
      <c r="I35" s="68">
        <v>3.2</v>
      </c>
      <c r="J35" s="66"/>
      <c r="K35" s="68"/>
      <c r="L35" s="65"/>
      <c r="M35" s="65">
        <v>7.4</v>
      </c>
      <c r="N35" s="65">
        <v>8.2</v>
      </c>
      <c r="O35" s="66">
        <v>9.1</v>
      </c>
      <c r="P35" s="69" t="s">
        <v>106</v>
      </c>
      <c r="Q35" s="70">
        <v>8</v>
      </c>
      <c r="R35" s="67">
        <v>0</v>
      </c>
      <c r="S35" s="67">
        <v>0.1</v>
      </c>
      <c r="T35" s="67"/>
      <c r="U35" s="71">
        <v>8</v>
      </c>
      <c r="V35" s="64">
        <v>1019</v>
      </c>
      <c r="W35" s="121">
        <f t="shared" si="2"/>
        <v>1029.5605399137914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0</v>
      </c>
      <c r="AG35">
        <f t="shared" si="11"/>
        <v>10.869456390833992</v>
      </c>
      <c r="AH35">
        <f t="shared" si="5"/>
        <v>10.795791854163713</v>
      </c>
      <c r="AI35">
        <f t="shared" si="6"/>
        <v>10.715891854163713</v>
      </c>
      <c r="AJ35">
        <f t="shared" si="12"/>
        <v>7.9908533749297606</v>
      </c>
      <c r="AT35">
        <f t="shared" si="13"/>
        <v>10.343416887865958</v>
      </c>
    </row>
    <row r="36" spans="1:46" ht="12.75">
      <c r="A36" s="72">
        <v>28</v>
      </c>
      <c r="B36" s="73">
        <v>8.2</v>
      </c>
      <c r="C36" s="74">
        <v>7.8</v>
      </c>
      <c r="D36" s="74">
        <v>10.7</v>
      </c>
      <c r="E36" s="74">
        <v>7.1</v>
      </c>
      <c r="F36" s="75">
        <f t="shared" si="0"/>
        <v>8.899999999999999</v>
      </c>
      <c r="G36" s="67">
        <f t="shared" si="7"/>
        <v>94.37298480101465</v>
      </c>
      <c r="H36" s="76">
        <f t="shared" si="1"/>
        <v>7.350920157797907</v>
      </c>
      <c r="I36" s="77">
        <v>1.9</v>
      </c>
      <c r="J36" s="75"/>
      <c r="K36" s="77"/>
      <c r="L36" s="74"/>
      <c r="M36" s="74">
        <v>8.2</v>
      </c>
      <c r="N36" s="74">
        <v>8.7</v>
      </c>
      <c r="O36" s="75">
        <v>9.3</v>
      </c>
      <c r="P36" s="78" t="s">
        <v>115</v>
      </c>
      <c r="Q36" s="79">
        <v>26</v>
      </c>
      <c r="R36" s="76">
        <v>1.8</v>
      </c>
      <c r="S36" s="76">
        <v>0.3</v>
      </c>
      <c r="T36" s="76"/>
      <c r="U36" s="80">
        <v>8</v>
      </c>
      <c r="V36" s="73">
        <v>1006.5</v>
      </c>
      <c r="W36" s="121">
        <f t="shared" si="2"/>
        <v>1016.9309945272141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0</v>
      </c>
      <c r="AG36">
        <f t="shared" si="11"/>
        <v>10.869456390833992</v>
      </c>
      <c r="AH36">
        <f t="shared" si="5"/>
        <v>10.57743042767468</v>
      </c>
      <c r="AI36">
        <f t="shared" si="6"/>
        <v>10.25783042767468</v>
      </c>
      <c r="AJ36">
        <f t="shared" si="12"/>
        <v>7.350920157797907</v>
      </c>
      <c r="AT36">
        <f t="shared" si="13"/>
        <v>10.43599446861393</v>
      </c>
    </row>
    <row r="37" spans="1:46" ht="12.75">
      <c r="A37" s="63">
        <v>29</v>
      </c>
      <c r="B37" s="64">
        <v>6</v>
      </c>
      <c r="C37" s="65">
        <v>5.6</v>
      </c>
      <c r="D37" s="65">
        <v>9.4</v>
      </c>
      <c r="E37" s="65">
        <v>6</v>
      </c>
      <c r="F37" s="66">
        <f t="shared" si="0"/>
        <v>7.7</v>
      </c>
      <c r="G37" s="67">
        <f t="shared" si="7"/>
        <v>93.84626185621934</v>
      </c>
      <c r="H37" s="67">
        <f t="shared" si="1"/>
        <v>5.085638000197824</v>
      </c>
      <c r="I37" s="68">
        <v>2</v>
      </c>
      <c r="J37" s="66"/>
      <c r="K37" s="68"/>
      <c r="L37" s="65"/>
      <c r="M37" s="65">
        <v>7.9</v>
      </c>
      <c r="N37" s="65">
        <v>8.8</v>
      </c>
      <c r="O37" s="66">
        <v>9.5</v>
      </c>
      <c r="P37" s="69" t="s">
        <v>103</v>
      </c>
      <c r="Q37" s="70">
        <v>23</v>
      </c>
      <c r="R37" s="67">
        <v>2.5</v>
      </c>
      <c r="S37" s="67">
        <v>0.2</v>
      </c>
      <c r="T37" s="67"/>
      <c r="U37" s="71">
        <v>1</v>
      </c>
      <c r="V37" s="64">
        <v>994.8</v>
      </c>
      <c r="W37" s="121">
        <f t="shared" si="2"/>
        <v>1005.1914868089467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9.347120306962537</v>
      </c>
      <c r="AH37">
        <f t="shared" si="5"/>
        <v>9.091522999287918</v>
      </c>
      <c r="AI37">
        <f t="shared" si="6"/>
        <v>8.771922999287916</v>
      </c>
      <c r="AJ37">
        <f t="shared" si="12"/>
        <v>5.085638000197824</v>
      </c>
      <c r="AT37">
        <f t="shared" si="13"/>
        <v>10.247780891853413</v>
      </c>
    </row>
    <row r="38" spans="1:46" ht="12.75">
      <c r="A38" s="72">
        <v>30</v>
      </c>
      <c r="B38" s="73">
        <v>9.5</v>
      </c>
      <c r="C38" s="74">
        <v>9.3</v>
      </c>
      <c r="D38" s="74">
        <v>13</v>
      </c>
      <c r="E38" s="74">
        <v>4.6</v>
      </c>
      <c r="F38" s="75">
        <f t="shared" si="0"/>
        <v>8.8</v>
      </c>
      <c r="G38" s="67">
        <f t="shared" si="7"/>
        <v>97.31616634417887</v>
      </c>
      <c r="H38" s="76">
        <f t="shared" si="1"/>
        <v>9.096216500890597</v>
      </c>
      <c r="I38" s="77">
        <v>-0.2</v>
      </c>
      <c r="J38" s="75"/>
      <c r="K38" s="77"/>
      <c r="L38" s="74"/>
      <c r="M38" s="74">
        <v>7.5</v>
      </c>
      <c r="N38" s="74">
        <v>8.5</v>
      </c>
      <c r="O38" s="75">
        <v>9.5</v>
      </c>
      <c r="P38" s="78" t="s">
        <v>115</v>
      </c>
      <c r="Q38" s="79">
        <v>28</v>
      </c>
      <c r="R38" s="76">
        <v>0</v>
      </c>
      <c r="S38" s="76">
        <v>5.9</v>
      </c>
      <c r="T38" s="76"/>
      <c r="U38" s="80">
        <v>6</v>
      </c>
      <c r="V38" s="73">
        <v>993.8</v>
      </c>
      <c r="W38" s="121">
        <f t="shared" si="2"/>
        <v>1004.0517212049099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11.868195956166188</v>
      </c>
      <c r="AH38">
        <f t="shared" si="5"/>
        <v>11.709473318755796</v>
      </c>
      <c r="AI38">
        <f t="shared" si="6"/>
        <v>11.549673318755797</v>
      </c>
      <c r="AJ38">
        <f t="shared" si="12"/>
        <v>9.096216500890597</v>
      </c>
      <c r="AT38">
        <f t="shared" si="13"/>
        <v>10.464943711844132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10.796077866609654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10.75330922284876</v>
      </c>
    </row>
    <row r="41" spans="1:46" ht="13.5" thickBot="1">
      <c r="A41" s="113" t="s">
        <v>19</v>
      </c>
      <c r="B41" s="114">
        <f>SUM(B9:B39)</f>
        <v>175.2</v>
      </c>
      <c r="C41" s="115">
        <f aca="true" t="shared" si="14" ref="C41:U41">SUM(C9:C39)</f>
        <v>160.70000000000002</v>
      </c>
      <c r="D41" s="115">
        <f t="shared" si="14"/>
        <v>310.6</v>
      </c>
      <c r="E41" s="115">
        <f t="shared" si="14"/>
        <v>93.79999999999998</v>
      </c>
      <c r="F41" s="116">
        <f t="shared" si="14"/>
        <v>202.20000000000005</v>
      </c>
      <c r="G41" s="117">
        <f t="shared" si="14"/>
        <v>2785.617998579785</v>
      </c>
      <c r="H41" s="117">
        <f>SUM(H9:H39)</f>
        <v>141.44321816451156</v>
      </c>
      <c r="I41" s="118">
        <f t="shared" si="14"/>
        <v>-11.800000000000006</v>
      </c>
      <c r="J41" s="116">
        <f t="shared" si="14"/>
        <v>0</v>
      </c>
      <c r="K41" s="118">
        <f t="shared" si="14"/>
        <v>0</v>
      </c>
      <c r="L41" s="115">
        <f t="shared" si="14"/>
        <v>0</v>
      </c>
      <c r="M41" s="115">
        <f t="shared" si="14"/>
        <v>249.50000000000006</v>
      </c>
      <c r="N41" s="115">
        <f t="shared" si="14"/>
        <v>277</v>
      </c>
      <c r="O41" s="116">
        <f t="shared" si="14"/>
        <v>315.00000000000006</v>
      </c>
      <c r="P41" s="114"/>
      <c r="Q41" s="119">
        <f t="shared" si="14"/>
        <v>647</v>
      </c>
      <c r="R41" s="117">
        <f t="shared" si="14"/>
        <v>49.900000000000006</v>
      </c>
      <c r="S41" s="117">
        <f>SUM(S9:S39)</f>
        <v>53.8</v>
      </c>
      <c r="T41" s="139"/>
      <c r="U41" s="119">
        <f t="shared" si="14"/>
        <v>161</v>
      </c>
      <c r="V41" s="117">
        <f>SUM(V9:V39)</f>
        <v>30291.099999999995</v>
      </c>
      <c r="W41" s="123">
        <f>SUM(W9:W39)</f>
        <v>30607.765415460468</v>
      </c>
      <c r="X41" s="117">
        <f>SUM(X9:X39)</f>
        <v>0</v>
      </c>
      <c r="Y41" s="123">
        <f>SUM(Y9:Y39)</f>
        <v>1</v>
      </c>
      <c r="Z41" s="138">
        <f>SUM(Z9:Z39)</f>
        <v>0</v>
      </c>
      <c r="AA41">
        <f>MAX(AA9:AA39)</f>
        <v>2</v>
      </c>
      <c r="AB41">
        <f>MAX(AB9:AB39)</f>
        <v>15</v>
      </c>
      <c r="AC41">
        <f>MAX(AC9:AC39)</f>
        <v>24</v>
      </c>
      <c r="AD41">
        <f>MAX(AD9:AD39)</f>
        <v>18</v>
      </c>
      <c r="AE41">
        <f>MAX(AE9:AE39)</f>
        <v>15</v>
      </c>
      <c r="AT41">
        <f t="shared" si="13"/>
        <v>10.584462773578727</v>
      </c>
    </row>
    <row r="42" spans="1:46" ht="12.75">
      <c r="A42" s="72" t="s">
        <v>20</v>
      </c>
      <c r="B42" s="73">
        <f>AVERAGE(B9:B39)</f>
        <v>5.84</v>
      </c>
      <c r="C42" s="74">
        <f aca="true" t="shared" si="15" ref="C42:U42">AVERAGE(C9:C39)</f>
        <v>5.356666666666667</v>
      </c>
      <c r="D42" s="74">
        <f t="shared" si="15"/>
        <v>10.353333333333333</v>
      </c>
      <c r="E42" s="74">
        <f t="shared" si="15"/>
        <v>3.126666666666666</v>
      </c>
      <c r="F42" s="75">
        <f t="shared" si="15"/>
        <v>6.740000000000001</v>
      </c>
      <c r="G42" s="76">
        <f t="shared" si="15"/>
        <v>92.85393328599282</v>
      </c>
      <c r="H42" s="76">
        <f>AVERAGE(H9:H39)</f>
        <v>4.714773938817052</v>
      </c>
      <c r="I42" s="77">
        <f t="shared" si="15"/>
        <v>-0.39333333333333353</v>
      </c>
      <c r="J42" s="75" t="e">
        <f t="shared" si="15"/>
        <v>#DIV/0!</v>
      </c>
      <c r="K42" s="77" t="e">
        <f t="shared" si="15"/>
        <v>#DIV/0!</v>
      </c>
      <c r="L42" s="74" t="e">
        <f t="shared" si="15"/>
        <v>#DIV/0!</v>
      </c>
      <c r="M42" s="74">
        <f t="shared" si="15"/>
        <v>8.316666666666668</v>
      </c>
      <c r="N42" s="74">
        <f t="shared" si="15"/>
        <v>9.233333333333333</v>
      </c>
      <c r="O42" s="75">
        <f t="shared" si="15"/>
        <v>10.500000000000002</v>
      </c>
      <c r="P42" s="73"/>
      <c r="Q42" s="75">
        <f t="shared" si="15"/>
        <v>21.566666666666666</v>
      </c>
      <c r="R42" s="76">
        <f t="shared" si="15"/>
        <v>1.6633333333333336</v>
      </c>
      <c r="S42" s="76">
        <f>AVERAGE(S9:S39)</f>
        <v>1.8551724137931034</v>
      </c>
      <c r="T42" s="76"/>
      <c r="U42" s="76">
        <f t="shared" si="15"/>
        <v>5.366666666666666</v>
      </c>
      <c r="V42" s="76">
        <f>AVERAGE(V9:V39)</f>
        <v>1009.7033333333331</v>
      </c>
      <c r="W42" s="124">
        <f>AVERAGE(W9:W39)</f>
        <v>1020.2588471820156</v>
      </c>
      <c r="X42" s="127"/>
      <c r="Y42" s="134"/>
      <c r="Z42" s="130"/>
      <c r="AT42">
        <f t="shared" si="13"/>
        <v>10.741116614723735</v>
      </c>
    </row>
    <row r="43" spans="1:46" ht="12.75">
      <c r="A43" s="72" t="s">
        <v>21</v>
      </c>
      <c r="B43" s="73">
        <f>MAX(B9:B39)</f>
        <v>11.8</v>
      </c>
      <c r="C43" s="74">
        <f aca="true" t="shared" si="16" ref="C43:U43">MAX(C9:C39)</f>
        <v>11.7</v>
      </c>
      <c r="D43" s="74">
        <f t="shared" si="16"/>
        <v>16.9</v>
      </c>
      <c r="E43" s="74">
        <f t="shared" si="16"/>
        <v>10.3</v>
      </c>
      <c r="F43" s="75">
        <f t="shared" si="16"/>
        <v>12.85</v>
      </c>
      <c r="G43" s="76">
        <f t="shared" si="16"/>
        <v>98.7639882769792</v>
      </c>
      <c r="H43" s="76">
        <f>MAX(H9:H39)</f>
        <v>11.611807691612235</v>
      </c>
      <c r="I43" s="77">
        <f t="shared" si="16"/>
        <v>7</v>
      </c>
      <c r="J43" s="75">
        <f t="shared" si="16"/>
        <v>0</v>
      </c>
      <c r="K43" s="77">
        <f t="shared" si="16"/>
        <v>0</v>
      </c>
      <c r="L43" s="74">
        <f t="shared" si="16"/>
        <v>0</v>
      </c>
      <c r="M43" s="74">
        <f t="shared" si="16"/>
        <v>11</v>
      </c>
      <c r="N43" s="74">
        <f t="shared" si="16"/>
        <v>11.5</v>
      </c>
      <c r="O43" s="75">
        <f t="shared" si="16"/>
        <v>12.1</v>
      </c>
      <c r="P43" s="73"/>
      <c r="Q43" s="70">
        <f t="shared" si="16"/>
        <v>50</v>
      </c>
      <c r="R43" s="76">
        <f t="shared" si="16"/>
        <v>5.7</v>
      </c>
      <c r="S43" s="76">
        <f>MAX(S9:S39)</f>
        <v>24.9</v>
      </c>
      <c r="T43" s="140"/>
      <c r="U43" s="70">
        <f t="shared" si="16"/>
        <v>8</v>
      </c>
      <c r="V43" s="76">
        <f>MAX(V9:V39)</f>
        <v>1024.1</v>
      </c>
      <c r="W43" s="124">
        <f>MAX(W9:W39)</f>
        <v>1034.5785067857662</v>
      </c>
      <c r="X43" s="127"/>
      <c r="Y43" s="134"/>
      <c r="Z43" s="127"/>
      <c r="AT43">
        <f t="shared" si="13"/>
        <v>10.56053991379154</v>
      </c>
    </row>
    <row r="44" spans="1:46" ht="13.5" thickBot="1">
      <c r="A44" s="81" t="s">
        <v>22</v>
      </c>
      <c r="B44" s="82">
        <f>MIN(B9:B39)</f>
        <v>-3.4</v>
      </c>
      <c r="C44" s="83">
        <f aca="true" t="shared" si="17" ref="C44:U44">MIN(C9:C39)</f>
        <v>-3.6</v>
      </c>
      <c r="D44" s="83">
        <f t="shared" si="17"/>
        <v>5.3</v>
      </c>
      <c r="E44" s="83">
        <f t="shared" si="17"/>
        <v>-4.1</v>
      </c>
      <c r="F44" s="84">
        <f t="shared" si="17"/>
        <v>1.2500000000000002</v>
      </c>
      <c r="G44" s="85">
        <f t="shared" si="17"/>
        <v>62.108308866772376</v>
      </c>
      <c r="H44" s="85">
        <f>MIN(H9:H39)</f>
        <v>-4.016036081931176</v>
      </c>
      <c r="I44" s="86">
        <f t="shared" si="17"/>
        <v>-9</v>
      </c>
      <c r="J44" s="84">
        <f t="shared" si="17"/>
        <v>0</v>
      </c>
      <c r="K44" s="86">
        <f t="shared" si="17"/>
        <v>0</v>
      </c>
      <c r="L44" s="83">
        <f t="shared" si="17"/>
        <v>0</v>
      </c>
      <c r="M44" s="83">
        <f t="shared" si="17"/>
        <v>4.6</v>
      </c>
      <c r="N44" s="83">
        <f t="shared" si="17"/>
        <v>7.4</v>
      </c>
      <c r="O44" s="84">
        <f t="shared" si="17"/>
        <v>9.1</v>
      </c>
      <c r="P44" s="82"/>
      <c r="Q44" s="120">
        <f t="shared" si="17"/>
        <v>6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986.7</v>
      </c>
      <c r="W44" s="125">
        <f>MIN(W9:W39)</f>
        <v>996.9477808918534</v>
      </c>
      <c r="X44" s="128"/>
      <c r="Y44" s="136"/>
      <c r="Z44" s="128"/>
      <c r="AT44">
        <f t="shared" si="13"/>
        <v>10.430994527214116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10.39148680894673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10.251721204909952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16</v>
      </c>
      <c r="C61">
        <f>DCOUNTA(S8:S38,1,C59:C60)</f>
        <v>9</v>
      </c>
      <c r="D61">
        <f>DCOUNTA(S8:S38,1,D59:D60)</f>
        <v>5</v>
      </c>
      <c r="F61">
        <f>DCOUNTA(S8:S38,1,F59:F60)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8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D25" sqref="D2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142" t="s">
        <v>124</v>
      </c>
      <c r="I4" s="142" t="s">
        <v>56</v>
      </c>
      <c r="J4" s="142">
        <v>2007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149</v>
      </c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10.353333333333333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3.126666666666666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6.740000000000001</v>
      </c>
      <c r="D9" s="5">
        <v>0.6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16.9</v>
      </c>
      <c r="C10" s="5" t="s">
        <v>32</v>
      </c>
      <c r="D10" s="5">
        <f>Data1!$AA$41</f>
        <v>2</v>
      </c>
      <c r="E10" s="3"/>
      <c r="F10" s="40">
        <v>2</v>
      </c>
      <c r="G10" s="93" t="s">
        <v>105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-4.1</v>
      </c>
      <c r="C11" s="5" t="s">
        <v>32</v>
      </c>
      <c r="D11" s="24">
        <f>Data1!$AB$41</f>
        <v>15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-9</v>
      </c>
      <c r="C12" s="5" t="s">
        <v>32</v>
      </c>
      <c r="D12" s="24">
        <f>Data1!$AC$41</f>
        <v>24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10.500000000000002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116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53.8</v>
      </c>
      <c r="D17" s="5">
        <v>84</v>
      </c>
      <c r="E17" s="3"/>
      <c r="F17" s="40">
        <v>9</v>
      </c>
      <c r="G17" s="93" t="s">
        <v>118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8</v>
      </c>
      <c r="D19" s="5"/>
      <c r="E19" s="3"/>
      <c r="F19" s="40">
        <v>11</v>
      </c>
      <c r="G19" s="93" t="s">
        <v>122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24.9</v>
      </c>
      <c r="D21" s="5"/>
      <c r="E21" s="3"/>
      <c r="F21" s="40">
        <v>13</v>
      </c>
      <c r="G21" s="93" t="s">
        <v>127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18</v>
      </c>
      <c r="D22" s="5"/>
      <c r="E22" s="3"/>
      <c r="F22" s="40">
        <v>14</v>
      </c>
      <c r="G22" s="93" t="s">
        <v>128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130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132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5.7</v>
      </c>
      <c r="D25" s="5" t="s">
        <v>46</v>
      </c>
      <c r="E25" s="5">
        <f>Data1!$AE$41</f>
        <v>15</v>
      </c>
      <c r="F25" s="40">
        <v>17</v>
      </c>
      <c r="G25" s="93" t="s">
        <v>133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49.900000000000006</v>
      </c>
      <c r="D26" s="5" t="s">
        <v>46</v>
      </c>
      <c r="E26" s="3"/>
      <c r="F26" s="40">
        <v>18</v>
      </c>
      <c r="G26" s="93" t="s">
        <v>134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136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138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139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50</v>
      </c>
      <c r="D30" s="5"/>
      <c r="E30" s="5"/>
      <c r="F30" s="40">
        <v>22</v>
      </c>
      <c r="G30" s="93" t="s">
        <v>140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2</v>
      </c>
      <c r="D31" s="22"/>
      <c r="E31" s="5"/>
      <c r="F31" s="40">
        <v>23</v>
      </c>
      <c r="G31" s="93" t="s">
        <v>141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143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1</v>
      </c>
      <c r="D34" s="3"/>
      <c r="E34" s="3"/>
      <c r="F34" s="40">
        <v>26</v>
      </c>
      <c r="G34" s="93" t="s">
        <v>144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147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6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15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143" t="s">
        <v>108</v>
      </c>
      <c r="B42" s="3" t="s">
        <v>150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143" t="s">
        <v>154</v>
      </c>
      <c r="B43" s="3" t="s">
        <v>153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2007-12-13T18:43:18Z</cp:lastPrinted>
  <dcterms:created xsi:type="dcterms:W3CDTF">1998-03-11T18:30:34Z</dcterms:created>
  <dcterms:modified xsi:type="dcterms:W3CDTF">2008-08-17T11:27:45Z</dcterms:modified>
  <cp:category/>
  <cp:version/>
  <cp:contentType/>
  <cp:contentStatus/>
</cp:coreProperties>
</file>