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<sst xmlns="http://schemas.openxmlformats.org/spreadsheetml/2006/main" count="186" uniqueCount="164">
  <si>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</si>
  <si>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</si>
  <si>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</si>
  <si>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</si>
  <si>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</si>
  <si>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</si>
  <si>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</si>
  <si>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</si>
  <si>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</si>
  <si>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</si>
  <si>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</si>
  <si>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</si>
  <si>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</si>
  <si>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</si>
  <si>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</si>
  <si>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</si>
  <si>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</si>
  <si>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</si>
  <si>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</si>
  <si>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</si>
  <si>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</si>
  <si>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</si>
  <si>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</si>
  <si>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</si>
  <si>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</si>
  <si>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</si>
  <si>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</si>
  <si>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</si>
  <si>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</si>
  <si>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</si>
  <si>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</si>
  <si>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</si>
  <si>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</si>
  <si>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</si>
  <si>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</si>
  <si>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</si>
  <si>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</si>
  <si>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</si>
  <si>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</si>
  <si>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</si>
  <si>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</si>
  <si>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</si>
  <si>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</si>
  <si>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</si>
  <si>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</si>
  <si>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</si>
  <si>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</si>
  <si>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</si>
  <si>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</si>
  <si>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</si>
  <si>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</si>
  <si>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</si>
  <si>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</si>
  <si>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</si>
  <si>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</si>
  <si>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</si>
  <si>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</si>
  <si>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</si>
  <si>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</si>
  <si>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</si>
  <si>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</si>
  <si>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</si>
  <si>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</si>
  <si>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</si>
  <si>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</si>
  <si>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</si>
  <si>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</si>
  <si>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</si>
  <si>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</si>
  <si>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</si>
  <si>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</si>
  <si>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</si>
  <si>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</si>
  <si>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</si>
  <si>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</si>
  <si>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</si>
  <si>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</si>
  <si>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</si>
  <si>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</si>
  <si>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</si>
  <si>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</si>
  <si>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</si>
  <si>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</si>
  <si>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</si>
  <si>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</si>
  <si>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</si>
  <si>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</si>
  <si>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</si>
  <si>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</si>
  <si>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</si>
  <si>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</si>
  <si>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</si>
  <si>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</si>
  <si>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</si>
  <si>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</si>
  <si>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</si>
  <si>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</si>
  <si>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</si>
  <si>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</si>
  <si>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</si>
  <si>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</si>
  <si>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</si>
  <si>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</si>
  <si>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</si>
  <si>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</si>
  <si>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NNE2</t>
  </si>
  <si>
    <t>NNE4</t>
  </si>
  <si>
    <t>Nov</t>
  </si>
  <si>
    <t>Cloudy and rather damp through the day. Feeling chilly with some light rain.</t>
  </si>
  <si>
    <t>NNE3</t>
  </si>
  <si>
    <t xml:space="preserve">Dull, cloudy and drizzly thoughout the day. Feeling rather chilly, though winds light. </t>
  </si>
  <si>
    <t xml:space="preserve">Overnight rain clearing, then cloudy and mostly dry. Breezy again, so feeling chilly. </t>
  </si>
  <si>
    <t xml:space="preserve">Very dull and chilly with temps hardly changing all day. Some drizzle at times again. </t>
  </si>
  <si>
    <t>N1</t>
  </si>
  <si>
    <t xml:space="preserve">Gloomy again with a lot of cloud and drizzle. Very light winds though today. </t>
  </si>
  <si>
    <t>S5</t>
  </si>
  <si>
    <t>Breezier again with rain clearing and some bright/sunny intervals. Rain by morning.</t>
  </si>
  <si>
    <t>SSW5</t>
  </si>
  <si>
    <t xml:space="preserve">Rain clearing to give a few showers on and off, but mostly cloudy. Milder but windy. </t>
  </si>
  <si>
    <t xml:space="preserve">Windy start, with rain moving in by afternoon - persistent for a time.  Feeling colder again. </t>
  </si>
  <si>
    <t>SSW6</t>
  </si>
  <si>
    <t xml:space="preserve">Cloudy and dull with spells of mainly light rain. Becoming less windy, but cold. </t>
  </si>
  <si>
    <t>SW5</t>
  </si>
  <si>
    <t xml:space="preserve">A much brighter day, but windy throughout with some strong gusts. </t>
  </si>
  <si>
    <t>W3</t>
  </si>
  <si>
    <t xml:space="preserve">Bright and breezy again, but lighter winds than recently. Sunny spells. </t>
  </si>
  <si>
    <t>S4</t>
  </si>
  <si>
    <t>SW3</t>
  </si>
  <si>
    <t>A chilly start, but cloudy by morning. Remaining cloudy through the day with light rain.</t>
  </si>
  <si>
    <t xml:space="preserve">Cloudy and very mild, with a few bright or sunny intervals. Breezy at times. </t>
  </si>
  <si>
    <t>SSW4</t>
  </si>
  <si>
    <t>W2</t>
  </si>
  <si>
    <t xml:space="preserve">Cloud, dull and very mild again. Some spells of drizzle and light rain by afternoon. </t>
  </si>
  <si>
    <t>SSE3</t>
  </si>
  <si>
    <t>Cloudy with just a few brigter or sunny intervals. Less mild than yesterday. Chilly by eve.</t>
  </si>
  <si>
    <t xml:space="preserve">Cold and damp, after an early ground frost. Spells of light rain or drizzle. </t>
  </si>
  <si>
    <t>N3</t>
  </si>
  <si>
    <t xml:space="preserve">Bright or sunny for a good part of the day, though some cloudy spells too. </t>
  </si>
  <si>
    <t>WNW6</t>
  </si>
  <si>
    <t xml:space="preserve">A cloudy day, after som ebrief early brightness. Windy and mild, though feeling chilly. </t>
  </si>
  <si>
    <t>NW4</t>
  </si>
  <si>
    <t xml:space="preserve">Cloudy, breezy but mild. A little brightness at first though. Colder overnight. </t>
  </si>
  <si>
    <t>NW5</t>
  </si>
  <si>
    <t>NW3</t>
  </si>
  <si>
    <t>WSW4</t>
  </si>
  <si>
    <t>Cloudy and very windy for a time. Feeling cold with temperatures not rising much.</t>
  </si>
  <si>
    <t>A cold and windy day, but bright and sunny for the most part. Frost by evening.</t>
  </si>
  <si>
    <t xml:space="preserve">A little snow at first, turning to rain by mid-morning. A little milder with showers. </t>
  </si>
  <si>
    <t>Mostly cloudy, but some brightness. Feeling cold in the brisk northerly winds.</t>
  </si>
  <si>
    <t xml:space="preserve">A cold, but mostly sunny day with a widespread frost to start. Frost returning by eve. </t>
  </si>
  <si>
    <t>Mucj milder, and cloudy with a damp feel. Temperatures just reaching double figures.</t>
  </si>
  <si>
    <t xml:space="preserve">Cloudy with a spell of rain in the afternoon, heavy at times. Turnig colder by evening. </t>
  </si>
  <si>
    <t>SE2</t>
  </si>
  <si>
    <t xml:space="preserve">A colder day again, with a frosty start. Sunny spells, but more cloud in the afternoon. </t>
  </si>
  <si>
    <t>NNE1</t>
  </si>
  <si>
    <t>NW2</t>
  </si>
  <si>
    <t xml:space="preserve">Foggy start, then misty and very cold all day. Temperatures barely above freezing all day. </t>
  </si>
  <si>
    <t>Frosty start, then mostly cloudy and cold. Less cold than yesterday with no fog or mist.</t>
  </si>
  <si>
    <t>Mean max 9.3C was lowest (equal with 2005) since 1998 (8.4C); mean min was similar to 2007 - the overall mean of 6.8C within 0.1C of 2007;</t>
  </si>
  <si>
    <t>Absolute max 15.5C was lowest since 2006 (14.7C); absolute min -2.4C was highest since 2004 (-2.0C); highest min 9.6C was lowest on Nov</t>
  </si>
  <si>
    <t>record; lowest max of 1.4C was coldest November day here since 1993 (-1.0C); Rainfall 63.7mm was wettest Nov total since 2002 (103.3mm).</t>
  </si>
  <si>
    <t>15 rain days was identical to past 3 Novembers. Max wind gust 47mph was strongest since 2002 (51mph)</t>
  </si>
  <si>
    <t>Notes</t>
  </si>
  <si>
    <t>Anomaly/date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</si>
</sst>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8</c:v>
                </c:pt>
                <c:pt idx="1">
                  <c:v>8.7</c:v>
                </c:pt>
                <c:pt idx="2">
                  <c:v>10.1</c:v>
                </c:pt>
                <c:pt idx="3">
                  <c:v>10.3</c:v>
                </c:pt>
                <c:pt idx="4">
                  <c:v>8.9</c:v>
                </c:pt>
                <c:pt idx="5">
                  <c:v>9.8</c:v>
                </c:pt>
                <c:pt idx="6">
                  <c:v>10.7</c:v>
                </c:pt>
                <c:pt idx="7">
                  <c:v>12.7</c:v>
                </c:pt>
                <c:pt idx="8">
                  <c:v>8.8</c:v>
                </c:pt>
                <c:pt idx="9">
                  <c:v>7.2</c:v>
                </c:pt>
                <c:pt idx="10">
                  <c:v>10.1</c:v>
                </c:pt>
                <c:pt idx="11">
                  <c:v>11.6</c:v>
                </c:pt>
                <c:pt idx="12">
                  <c:v>11.8</c:v>
                </c:pt>
                <c:pt idx="13">
                  <c:v>15.5</c:v>
                </c:pt>
                <c:pt idx="14">
                  <c:v>13.8</c:v>
                </c:pt>
                <c:pt idx="15">
                  <c:v>10.7</c:v>
                </c:pt>
                <c:pt idx="16">
                  <c:v>8.6</c:v>
                </c:pt>
                <c:pt idx="17">
                  <c:v>11.1</c:v>
                </c:pt>
                <c:pt idx="18">
                  <c:v>10.9</c:v>
                </c:pt>
                <c:pt idx="19">
                  <c:v>11</c:v>
                </c:pt>
                <c:pt idx="20">
                  <c:v>8.3</c:v>
                </c:pt>
                <c:pt idx="21">
                  <c:v>6.1</c:v>
                </c:pt>
                <c:pt idx="22">
                  <c:v>7.6</c:v>
                </c:pt>
                <c:pt idx="23">
                  <c:v>7</c:v>
                </c:pt>
                <c:pt idx="24">
                  <c:v>7.8</c:v>
                </c:pt>
                <c:pt idx="25">
                  <c:v>10.5</c:v>
                </c:pt>
                <c:pt idx="26">
                  <c:v>10.3</c:v>
                </c:pt>
                <c:pt idx="27">
                  <c:v>5.3</c:v>
                </c:pt>
                <c:pt idx="28">
                  <c:v>1.4</c:v>
                </c:pt>
                <c:pt idx="2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-0.5</c:v>
                </c:pt>
                <c:pt idx="1">
                  <c:v>1.9</c:v>
                </c:pt>
                <c:pt idx="2">
                  <c:v>6.9</c:v>
                </c:pt>
                <c:pt idx="3">
                  <c:v>8</c:v>
                </c:pt>
                <c:pt idx="4">
                  <c:v>8.6</c:v>
                </c:pt>
                <c:pt idx="5">
                  <c:v>8.1</c:v>
                </c:pt>
                <c:pt idx="6">
                  <c:v>7.6</c:v>
                </c:pt>
                <c:pt idx="7">
                  <c:v>5.6</c:v>
                </c:pt>
                <c:pt idx="8">
                  <c:v>4.6</c:v>
                </c:pt>
                <c:pt idx="9">
                  <c:v>5</c:v>
                </c:pt>
                <c:pt idx="10">
                  <c:v>5.3</c:v>
                </c:pt>
                <c:pt idx="11">
                  <c:v>5.6</c:v>
                </c:pt>
                <c:pt idx="12">
                  <c:v>2.5</c:v>
                </c:pt>
                <c:pt idx="13">
                  <c:v>7.1</c:v>
                </c:pt>
                <c:pt idx="14">
                  <c:v>9.6</c:v>
                </c:pt>
                <c:pt idx="15">
                  <c:v>8.8</c:v>
                </c:pt>
                <c:pt idx="16">
                  <c:v>1.4</c:v>
                </c:pt>
                <c:pt idx="17">
                  <c:v>4.8</c:v>
                </c:pt>
                <c:pt idx="18">
                  <c:v>5.9</c:v>
                </c:pt>
                <c:pt idx="19">
                  <c:v>8.7</c:v>
                </c:pt>
                <c:pt idx="20">
                  <c:v>7.2</c:v>
                </c:pt>
                <c:pt idx="21">
                  <c:v>1.3</c:v>
                </c:pt>
                <c:pt idx="22">
                  <c:v>-2.4</c:v>
                </c:pt>
                <c:pt idx="23">
                  <c:v>2</c:v>
                </c:pt>
                <c:pt idx="24">
                  <c:v>-0.1</c:v>
                </c:pt>
                <c:pt idx="25">
                  <c:v>-1.4</c:v>
                </c:pt>
                <c:pt idx="26">
                  <c:v>7.2</c:v>
                </c:pt>
                <c:pt idx="27">
                  <c:v>0.1</c:v>
                </c:pt>
                <c:pt idx="28">
                  <c:v>-0.4</c:v>
                </c:pt>
                <c:pt idx="29">
                  <c:v>-1.6</c:v>
                </c:pt>
              </c:numCache>
            </c:numRef>
          </c:val>
          <c:smooth val="0"/>
        </c:ser>
        <c:marker val="1"/>
        <c:axId val="25178725"/>
        <c:axId val="25281934"/>
      </c:lineChart>
      <c:cat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178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13.7</c:v>
                </c:pt>
                <c:pt idx="1">
                  <c:v>0.3</c:v>
                </c:pt>
                <c:pt idx="2">
                  <c:v>1</c:v>
                </c:pt>
                <c:pt idx="3">
                  <c:v>1.1</c:v>
                </c:pt>
                <c:pt idx="4">
                  <c:v>0.4</c:v>
                </c:pt>
                <c:pt idx="5">
                  <c:v>2.6</c:v>
                </c:pt>
                <c:pt idx="6">
                  <c:v>1.5</c:v>
                </c:pt>
                <c:pt idx="7">
                  <c:v>3.7</c:v>
                </c:pt>
                <c:pt idx="8">
                  <c:v>22.6</c:v>
                </c:pt>
                <c:pt idx="9">
                  <c:v>2.3</c:v>
                </c:pt>
                <c:pt idx="10">
                  <c:v>0</c:v>
                </c:pt>
                <c:pt idx="11">
                  <c:v>0</c:v>
                </c:pt>
                <c:pt idx="12">
                  <c:v>1.9</c:v>
                </c:pt>
                <c:pt idx="13">
                  <c:v>0</c:v>
                </c:pt>
                <c:pt idx="14">
                  <c:v>2.3</c:v>
                </c:pt>
                <c:pt idx="15">
                  <c:v>0.1</c:v>
                </c:pt>
                <c:pt idx="16">
                  <c:v>1.7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1.6</c:v>
                </c:pt>
                <c:pt idx="22">
                  <c:v>6.7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</c:v>
                </c:pt>
                <c:pt idx="28">
                  <c:v>0</c:v>
                </c:pt>
              </c:numCache>
            </c:numRef>
          </c:val>
        </c:ser>
        <c:axId val="26210815"/>
        <c:axId val="34570744"/>
      </c:barChart>
      <c:cat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6210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1.5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4.7</c:v>
                </c:pt>
                <c:pt idx="11">
                  <c:v>4</c:v>
                </c:pt>
                <c:pt idx="12">
                  <c:v>0</c:v>
                </c:pt>
                <c:pt idx="13">
                  <c:v>1.3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0.2</c:v>
                </c:pt>
                <c:pt idx="20">
                  <c:v>1.3</c:v>
                </c:pt>
                <c:pt idx="21">
                  <c:v>2.4</c:v>
                </c:pt>
                <c:pt idx="22">
                  <c:v>1.3</c:v>
                </c:pt>
                <c:pt idx="23">
                  <c:v>1.6</c:v>
                </c:pt>
                <c:pt idx="24">
                  <c:v>4</c:v>
                </c:pt>
                <c:pt idx="25">
                  <c:v>0</c:v>
                </c:pt>
                <c:pt idx="26">
                  <c:v>0.1</c:v>
                </c:pt>
                <c:pt idx="27">
                  <c:v>1.5</c:v>
                </c:pt>
                <c:pt idx="28">
                  <c:v>0</c:v>
                </c:pt>
              </c:numCache>
            </c:numRef>
          </c:val>
        </c:ser>
        <c:axId val="42701241"/>
        <c:axId val="48766850"/>
      </c:bar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6850"/>
        <c:crosses val="autoZero"/>
        <c:auto val="1"/>
        <c:lblOffset val="100"/>
        <c:noMultiLvlLbl val="0"/>
      </c:catAx>
      <c:valAx>
        <c:axId val="48766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2701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-5</c:v>
                </c:pt>
                <c:pt idx="1">
                  <c:v>1</c:v>
                </c:pt>
                <c:pt idx="2">
                  <c:v>5.9</c:v>
                </c:pt>
                <c:pt idx="3">
                  <c:v>6.7</c:v>
                </c:pt>
                <c:pt idx="4">
                  <c:v>8.5</c:v>
                </c:pt>
                <c:pt idx="5">
                  <c:v>7.7</c:v>
                </c:pt>
                <c:pt idx="6">
                  <c:v>4.2</c:v>
                </c:pt>
                <c:pt idx="7">
                  <c:v>0.9</c:v>
                </c:pt>
                <c:pt idx="8">
                  <c:v>1.9</c:v>
                </c:pt>
                <c:pt idx="9">
                  <c:v>2.4</c:v>
                </c:pt>
                <c:pt idx="10">
                  <c:v>2.7</c:v>
                </c:pt>
                <c:pt idx="11">
                  <c:v>2.4</c:v>
                </c:pt>
                <c:pt idx="12">
                  <c:v>-1.8</c:v>
                </c:pt>
                <c:pt idx="13">
                  <c:v>6.1</c:v>
                </c:pt>
                <c:pt idx="14">
                  <c:v>6.3</c:v>
                </c:pt>
                <c:pt idx="15">
                  <c:v>4.6</c:v>
                </c:pt>
                <c:pt idx="16">
                  <c:v>-1.8</c:v>
                </c:pt>
                <c:pt idx="17">
                  <c:v>4.7</c:v>
                </c:pt>
                <c:pt idx="18">
                  <c:v>0.2</c:v>
                </c:pt>
                <c:pt idx="19">
                  <c:v>4.5</c:v>
                </c:pt>
                <c:pt idx="20">
                  <c:v>4.1</c:v>
                </c:pt>
                <c:pt idx="21">
                  <c:v>-2</c:v>
                </c:pt>
                <c:pt idx="22">
                  <c:v>-7.2</c:v>
                </c:pt>
                <c:pt idx="23">
                  <c:v>-1.4</c:v>
                </c:pt>
                <c:pt idx="24">
                  <c:v>-4.9</c:v>
                </c:pt>
                <c:pt idx="25">
                  <c:v>-6</c:v>
                </c:pt>
                <c:pt idx="26">
                  <c:v>5</c:v>
                </c:pt>
                <c:pt idx="27">
                  <c:v>-3</c:v>
                </c:pt>
                <c:pt idx="28">
                  <c:v>-1.9</c:v>
                </c:pt>
                <c:pt idx="29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6248467"/>
        <c:axId val="57800748"/>
      </c:lineChart>
      <c:catAx>
        <c:axId val="3624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248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2">
                  <c:v>8.2</c:v>
                </c:pt>
                <c:pt idx="3">
                  <c:v>8.7</c:v>
                </c:pt>
                <c:pt idx="4">
                  <c:v>9.8</c:v>
                </c:pt>
                <c:pt idx="5">
                  <c:v>9.3</c:v>
                </c:pt>
                <c:pt idx="6">
                  <c:v>9.1</c:v>
                </c:pt>
                <c:pt idx="7">
                  <c:v>8.8</c:v>
                </c:pt>
                <c:pt idx="8">
                  <c:v>6.9</c:v>
                </c:pt>
                <c:pt idx="9">
                  <c:v>6.7</c:v>
                </c:pt>
                <c:pt idx="10">
                  <c:v>6.8</c:v>
                </c:pt>
                <c:pt idx="11">
                  <c:v>7.2</c:v>
                </c:pt>
                <c:pt idx="12">
                  <c:v>6.9</c:v>
                </c:pt>
                <c:pt idx="13">
                  <c:v>9.4</c:v>
                </c:pt>
                <c:pt idx="14">
                  <c:v>10</c:v>
                </c:pt>
                <c:pt idx="15">
                  <c:v>9.8</c:v>
                </c:pt>
                <c:pt idx="16">
                  <c:v>6.9</c:v>
                </c:pt>
                <c:pt idx="17">
                  <c:v>8.8</c:v>
                </c:pt>
                <c:pt idx="18">
                  <c:v>8.3</c:v>
                </c:pt>
                <c:pt idx="19">
                  <c:v>9.9</c:v>
                </c:pt>
                <c:pt idx="20">
                  <c:v>8.5</c:v>
                </c:pt>
                <c:pt idx="23">
                  <c:v>5</c:v>
                </c:pt>
                <c:pt idx="24">
                  <c:v>3.4</c:v>
                </c:pt>
                <c:pt idx="25">
                  <c:v>5</c:v>
                </c:pt>
                <c:pt idx="26">
                  <c:v>7.5</c:v>
                </c:pt>
                <c:pt idx="27">
                  <c:v>4.9</c:v>
                </c:pt>
                <c:pt idx="28">
                  <c:v>5</c:v>
                </c:pt>
                <c:pt idx="29">
                  <c:v>3.6</c:v>
                </c:pt>
              </c:numCache>
            </c:numRef>
          </c:val>
          <c:smooth val="0"/>
        </c:ser>
        <c:marker val="1"/>
        <c:axId val="50444685"/>
        <c:axId val="51348982"/>
      </c:line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444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2">
                  <c:v>8.1</c:v>
                </c:pt>
                <c:pt idx="3">
                  <c:v>8.6</c:v>
                </c:pt>
                <c:pt idx="4">
                  <c:v>9.4</c:v>
                </c:pt>
                <c:pt idx="5">
                  <c:v>9.2</c:v>
                </c:pt>
                <c:pt idx="6">
                  <c:v>9.1</c:v>
                </c:pt>
                <c:pt idx="7">
                  <c:v>8.7</c:v>
                </c:pt>
                <c:pt idx="8">
                  <c:v>7.5</c:v>
                </c:pt>
                <c:pt idx="9">
                  <c:v>7.4</c:v>
                </c:pt>
                <c:pt idx="10">
                  <c:v>7.3</c:v>
                </c:pt>
                <c:pt idx="11">
                  <c:v>7.3</c:v>
                </c:pt>
                <c:pt idx="12">
                  <c:v>6.9</c:v>
                </c:pt>
                <c:pt idx="13">
                  <c:v>8.9</c:v>
                </c:pt>
                <c:pt idx="14">
                  <c:v>9.6</c:v>
                </c:pt>
                <c:pt idx="15">
                  <c:v>9.6</c:v>
                </c:pt>
                <c:pt idx="16">
                  <c:v>7.7</c:v>
                </c:pt>
                <c:pt idx="17">
                  <c:v>8.8</c:v>
                </c:pt>
                <c:pt idx="18">
                  <c:v>8.6</c:v>
                </c:pt>
                <c:pt idx="19">
                  <c:v>9.4</c:v>
                </c:pt>
                <c:pt idx="20">
                  <c:v>8.8</c:v>
                </c:pt>
                <c:pt idx="23">
                  <c:v>5.8</c:v>
                </c:pt>
                <c:pt idx="24">
                  <c:v>4.7</c:v>
                </c:pt>
                <c:pt idx="25">
                  <c:v>5.3</c:v>
                </c:pt>
                <c:pt idx="26">
                  <c:v>5.5</c:v>
                </c:pt>
                <c:pt idx="27">
                  <c:v>5.9</c:v>
                </c:pt>
                <c:pt idx="28">
                  <c:v>5.7</c:v>
                </c:pt>
                <c:pt idx="29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2">
                  <c:v>10.3</c:v>
                </c:pt>
                <c:pt idx="3">
                  <c:v>10.4</c:v>
                </c:pt>
                <c:pt idx="4">
                  <c:v>10.6</c:v>
                </c:pt>
                <c:pt idx="5">
                  <c:v>10.7</c:v>
                </c:pt>
                <c:pt idx="6">
                  <c:v>11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10.5</c:v>
                </c:pt>
                <c:pt idx="11">
                  <c:v>10.3</c:v>
                </c:pt>
                <c:pt idx="12">
                  <c:v>10.5</c:v>
                </c:pt>
                <c:pt idx="13">
                  <c:v>10.1</c:v>
                </c:pt>
                <c:pt idx="14">
                  <c:v>10.3</c:v>
                </c:pt>
                <c:pt idx="15">
                  <c:v>10.6</c:v>
                </c:pt>
                <c:pt idx="16">
                  <c:v>10.7</c:v>
                </c:pt>
                <c:pt idx="17">
                  <c:v>10.6</c:v>
                </c:pt>
                <c:pt idx="18">
                  <c:v>10.5</c:v>
                </c:pt>
                <c:pt idx="19">
                  <c:v>10.4</c:v>
                </c:pt>
                <c:pt idx="20">
                  <c:v>10.5</c:v>
                </c:pt>
                <c:pt idx="21">
                  <c:v>10.3</c:v>
                </c:pt>
                <c:pt idx="22">
                  <c:v>10.1</c:v>
                </c:pt>
                <c:pt idx="23">
                  <c:v>9.9</c:v>
                </c:pt>
                <c:pt idx="24">
                  <c:v>9.7</c:v>
                </c:pt>
                <c:pt idx="25">
                  <c:v>9.4</c:v>
                </c:pt>
                <c:pt idx="26">
                  <c:v>9.4</c:v>
                </c:pt>
                <c:pt idx="27">
                  <c:v>9.3</c:v>
                </c:pt>
                <c:pt idx="28">
                  <c:v>9.2</c:v>
                </c:pt>
                <c:pt idx="29">
                  <c:v>9.1</c:v>
                </c:pt>
              </c:numCache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487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1011.613079431958</c:v>
                </c:pt>
                <c:pt idx="1">
                  <c:v>1014.4536794600529</c:v>
                </c:pt>
                <c:pt idx="2">
                  <c:v>1019.2585706282393</c:v>
                </c:pt>
                <c:pt idx="3">
                  <c:v>1019.644038116898</c:v>
                </c:pt>
                <c:pt idx="4">
                  <c:v>1021.3504366131534</c:v>
                </c:pt>
                <c:pt idx="5">
                  <c:v>1015.0113036284544</c:v>
                </c:pt>
                <c:pt idx="6">
                  <c:v>1004.2867359177532</c:v>
                </c:pt>
                <c:pt idx="7">
                  <c:v>1005.1557679226554</c:v>
                </c:pt>
                <c:pt idx="8">
                  <c:v>1007.4032192214111</c:v>
                </c:pt>
                <c:pt idx="9">
                  <c:v>1003.282866131224</c:v>
                </c:pt>
                <c:pt idx="10">
                  <c:v>1001.621446662102</c:v>
                </c:pt>
                <c:pt idx="11">
                  <c:v>1014.5584778448838</c:v>
                </c:pt>
                <c:pt idx="12">
                  <c:v>1021.3169249157372</c:v>
                </c:pt>
                <c:pt idx="13">
                  <c:v>1022.8671364263589</c:v>
                </c:pt>
                <c:pt idx="14">
                  <c:v>1024.8766170878364</c:v>
                </c:pt>
                <c:pt idx="15">
                  <c:v>1030.843850680137</c:v>
                </c:pt>
                <c:pt idx="16">
                  <c:v>1032.823033900608</c:v>
                </c:pt>
                <c:pt idx="17">
                  <c:v>1015.2059344977746</c:v>
                </c:pt>
                <c:pt idx="18">
                  <c:v>1021.1483690621369</c:v>
                </c:pt>
                <c:pt idx="19">
                  <c:v>1018.365001550449</c:v>
                </c:pt>
                <c:pt idx="20">
                  <c:v>1014.5434652976095</c:v>
                </c:pt>
                <c:pt idx="21">
                  <c:v>1017.3229944311809</c:v>
                </c:pt>
                <c:pt idx="22">
                  <c:v>996.3875107406024</c:v>
                </c:pt>
                <c:pt idx="23">
                  <c:v>996.8683134534496</c:v>
                </c:pt>
                <c:pt idx="24">
                  <c:v>1022.0458711631096</c:v>
                </c:pt>
                <c:pt idx="25">
                  <c:v>1026.544530970399</c:v>
                </c:pt>
                <c:pt idx="26">
                  <c:v>1012.0137261655315</c:v>
                </c:pt>
                <c:pt idx="27">
                  <c:v>1000.5621371767655</c:v>
                </c:pt>
                <c:pt idx="28">
                  <c:v>996.5310915963844</c:v>
                </c:pt>
                <c:pt idx="29">
                  <c:v>998.6652011868674</c:v>
                </c:pt>
              </c:numCache>
            </c:numRef>
          </c:val>
          <c:smooth val="0"/>
        </c:ser>
        <c:marker val="1"/>
        <c:axId val="53770721"/>
        <c:axId val="14174442"/>
      </c:line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77072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1.6387951826774954</c:v>
                </c:pt>
                <c:pt idx="1">
                  <c:v>6.013592655266565</c:v>
                </c:pt>
                <c:pt idx="2">
                  <c:v>7.678323656238712</c:v>
                </c:pt>
                <c:pt idx="3">
                  <c:v>8.393444032000273</c:v>
                </c:pt>
                <c:pt idx="4">
                  <c:v>8.488759917012537</c:v>
                </c:pt>
                <c:pt idx="5">
                  <c:v>7.9908533749297606</c:v>
                </c:pt>
                <c:pt idx="6">
                  <c:v>8.184914059260088</c:v>
                </c:pt>
                <c:pt idx="7">
                  <c:v>9.298634323340497</c:v>
                </c:pt>
                <c:pt idx="8">
                  <c:v>4.447793902965842</c:v>
                </c:pt>
                <c:pt idx="9">
                  <c:v>5.243266593039384</c:v>
                </c:pt>
                <c:pt idx="10">
                  <c:v>6.2387814596524125</c:v>
                </c:pt>
                <c:pt idx="11">
                  <c:v>6.581199436970141</c:v>
                </c:pt>
                <c:pt idx="12">
                  <c:v>5.99347833160985</c:v>
                </c:pt>
                <c:pt idx="13">
                  <c:v>10.441176361556773</c:v>
                </c:pt>
                <c:pt idx="14">
                  <c:v>9.952470038624941</c:v>
                </c:pt>
                <c:pt idx="15">
                  <c:v>8.590024225945662</c:v>
                </c:pt>
                <c:pt idx="16">
                  <c:v>4.328503932321036</c:v>
                </c:pt>
                <c:pt idx="17">
                  <c:v>7.770391652229757</c:v>
                </c:pt>
                <c:pt idx="18">
                  <c:v>8.280209361554753</c:v>
                </c:pt>
                <c:pt idx="19">
                  <c:v>6.582042960320512</c:v>
                </c:pt>
                <c:pt idx="20">
                  <c:v>1.8153252140670504</c:v>
                </c:pt>
                <c:pt idx="21">
                  <c:v>-0.930118528579438</c:v>
                </c:pt>
                <c:pt idx="22">
                  <c:v>-0.1083235757520809</c:v>
                </c:pt>
                <c:pt idx="23">
                  <c:v>2.564558661327162</c:v>
                </c:pt>
                <c:pt idx="24">
                  <c:v>-0.960354176193811</c:v>
                </c:pt>
                <c:pt idx="25">
                  <c:v>6.939800337425242</c:v>
                </c:pt>
                <c:pt idx="26">
                  <c:v>5.973970090264136</c:v>
                </c:pt>
                <c:pt idx="27">
                  <c:v>-0.07979706734461338</c:v>
                </c:pt>
                <c:pt idx="28">
                  <c:v>-0.907316047003767</c:v>
                </c:pt>
                <c:pt idx="29">
                  <c:v>-0.9407844571972753</c:v>
                </c:pt>
              </c:numCache>
            </c:numRef>
          </c:val>
          <c:smooth val="0"/>
        </c:ser>
        <c:marker val="1"/>
        <c:axId val="60461115"/>
        <c:axId val="7279124"/>
      </c:lineChart>
      <c:catAx>
        <c:axId val="6046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9124"/>
        <c:crosses val="autoZero"/>
        <c:auto val="1"/>
        <c:lblOffset val="100"/>
        <c:noMultiLvlLbl val="0"/>
      </c:catAx>
      <c:valAx>
        <c:axId val="727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461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0.029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0e380bd-e2a7-46c7-ad51-195f89b48899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a54ccfb-8a63-4f9f-80c2-1731b075b19a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0.03175</cdr:y>
    </cdr:from>
    <cdr:to>
      <cdr:x>0.8945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715500" y="257175"/>
          <a:ext cx="1019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f50e60c-74cb-4184-ba56-49748c0dcc08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0.5115</cdr:y>
    </cdr:from>
    <cdr:to>
      <cdr:x>0.51775</cdr:x>
      <cdr:y>0.552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1910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3f1eb4e-12ea-4d78-af81-66df8b018486}" type="TxLink">
            <a:rPr lang="en-US" cap="none" sz="1000" b="0" i="0" u="none" baseline="0">
              <a:latin typeface="Arial"/>
              <a:ea typeface="Arial"/>
              <a:cs typeface="Arial"/>
            </a:rPr>
            <a:t>1.5 </a:t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93fc8ab-9d69-4505-be1b-b6980f44ef03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cef4e2c-71e3-446b-af64-69d34fe6595f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fe7724a-83b0-473e-9286-0e1559d42554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7992637-9cad-4e83-9d5e-b4dd6e09ab9d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0.03375</cdr:y>
    </cdr:from>
    <cdr:to>
      <cdr:x>0.919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86df1e8-1655-442d-a68a-0dbc142fe785}" type="TxLink">
            <a:rPr lang="en-US" cap="none" sz="10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" activePane="bottomLeft" state="split"/>
      <selection pane="topLeft" activeCell="R2" sqref="R2"/>
      <selection pane="bottomLeft" activeCell="P33" sqref="P33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107</v>
      </c>
      <c r="R4" s="60">
        <v>2008</v>
      </c>
      <c r="S4" s="60"/>
      <c r="T4" s="7"/>
      <c r="U4" s="7"/>
      <c r="V4" s="60"/>
      <c r="W4" s="18"/>
      <c r="X4" s="102"/>
      <c r="Y4" s="99"/>
      <c r="Z4" s="150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1"/>
      <c r="AA5" s="132"/>
      <c r="AB5" s="42" t="s">
        <v>85</v>
      </c>
    </row>
    <row r="6" spans="1:27" ht="13.5" customHeight="1" thickBot="1">
      <c r="A6" s="31" t="s">
        <v>0</v>
      </c>
      <c r="B6" s="145" t="s">
        <v>1</v>
      </c>
      <c r="C6" s="146"/>
      <c r="D6" s="146"/>
      <c r="E6" s="146"/>
      <c r="F6" s="147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8" t="s">
        <v>26</v>
      </c>
      <c r="Z6" s="151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8"/>
      <c r="Z7" s="151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9"/>
      <c r="Z8" s="152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1.9</v>
      </c>
      <c r="C9" s="65">
        <v>1.8</v>
      </c>
      <c r="D9" s="65">
        <v>8</v>
      </c>
      <c r="E9" s="65">
        <v>-0.5</v>
      </c>
      <c r="F9" s="66">
        <f aca="true" t="shared" si="0" ref="F9:F38">AVERAGE(D9:E9)</f>
        <v>3.75</v>
      </c>
      <c r="G9" s="67">
        <f>100*(AJ9/AH9)</f>
        <v>98.14574910663212</v>
      </c>
      <c r="H9" s="67">
        <f aca="true" t="shared" si="1" ref="H9:H38">AK9</f>
        <v>1.6387951826774954</v>
      </c>
      <c r="I9" s="68">
        <v>-5</v>
      </c>
      <c r="J9" s="66"/>
      <c r="K9" s="68"/>
      <c r="L9" s="65">
        <v>8.5</v>
      </c>
      <c r="M9" s="65">
        <v>8.4</v>
      </c>
      <c r="N9" s="65">
        <v>9</v>
      </c>
      <c r="O9" s="66">
        <v>10.4</v>
      </c>
      <c r="P9" s="69" t="s">
        <v>105</v>
      </c>
      <c r="Q9" s="70">
        <v>28</v>
      </c>
      <c r="R9" s="67">
        <v>1.5</v>
      </c>
      <c r="S9" s="67">
        <v>40</v>
      </c>
      <c r="T9" s="67">
        <v>13.7</v>
      </c>
      <c r="U9" s="67"/>
      <c r="V9" s="71"/>
      <c r="W9" s="64">
        <v>1001</v>
      </c>
      <c r="X9" s="121">
        <f aca="true" t="shared" si="2" ref="X9:X38">W9+AU17</f>
        <v>1011.613079431958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7.004223188734711</v>
      </c>
      <c r="AI9">
        <f aca="true" t="shared" si="5" ref="AI9:AI39">IF(W9&gt;=0,6.107*EXP(17.38*(C9/(239+C9))),6.107*EXP(22.44*(C9/(272.4+C9))))</f>
        <v>6.954247317684119</v>
      </c>
      <c r="AJ9">
        <f aca="true" t="shared" si="6" ref="AJ9:AJ39">IF(C9&gt;=0,AI9-(0.000799*1000*(B9-C9)),AI9-(0.00072*1000*(B9-C9)))</f>
        <v>6.874347317684118</v>
      </c>
      <c r="AK9">
        <f>239*LN(AJ9/6.107)/(17.38-LN(AJ9/6.107))</f>
        <v>1.6387951826774954</v>
      </c>
      <c r="AM9">
        <f>COUNTIF(V9:V39,"&lt;1")</f>
        <v>0</v>
      </c>
      <c r="AN9">
        <f>COUNTIF(E9:E39,"&lt;0")</f>
        <v>6</v>
      </c>
      <c r="AO9">
        <f>COUNTIF(I9:I39,"&lt;0")</f>
        <v>11</v>
      </c>
      <c r="AP9">
        <f>COUNTIF(Q9:Q39,"&gt;=39")</f>
        <v>1</v>
      </c>
    </row>
    <row r="10" spans="1:37" ht="12.75">
      <c r="A10" s="72">
        <v>2</v>
      </c>
      <c r="B10" s="73">
        <v>6.9</v>
      </c>
      <c r="C10" s="74">
        <v>6.5</v>
      </c>
      <c r="D10" s="74">
        <v>8.7</v>
      </c>
      <c r="E10" s="74">
        <v>1.9</v>
      </c>
      <c r="F10" s="75">
        <f t="shared" si="0"/>
        <v>5.3</v>
      </c>
      <c r="G10" s="67">
        <f aca="true" t="shared" si="7" ref="G10:G38">100*(AJ10/AH10)</f>
        <v>94.07171037432003</v>
      </c>
      <c r="H10" s="76">
        <f t="shared" si="1"/>
        <v>6.013592655266565</v>
      </c>
      <c r="I10" s="77">
        <v>1</v>
      </c>
      <c r="J10" s="75"/>
      <c r="K10" s="77"/>
      <c r="L10" s="74">
        <v>8.5</v>
      </c>
      <c r="M10" s="74">
        <v>8.3</v>
      </c>
      <c r="N10" s="74">
        <v>9</v>
      </c>
      <c r="O10" s="75">
        <v>10.3</v>
      </c>
      <c r="P10" s="78" t="s">
        <v>106</v>
      </c>
      <c r="Q10" s="79">
        <v>29</v>
      </c>
      <c r="R10" s="76">
        <v>0.2</v>
      </c>
      <c r="S10" s="76">
        <v>30</v>
      </c>
      <c r="T10" s="76">
        <v>0.3</v>
      </c>
      <c r="U10" s="76"/>
      <c r="V10" s="80"/>
      <c r="W10" s="73">
        <v>1004</v>
      </c>
      <c r="X10" s="121">
        <f t="shared" si="2"/>
        <v>1014.4536794600529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9.945515096468517</v>
      </c>
      <c r="AI10">
        <f t="shared" si="5"/>
        <v>9.67551615678414</v>
      </c>
      <c r="AJ10">
        <f t="shared" si="6"/>
        <v>9.35591615678414</v>
      </c>
      <c r="AK10">
        <f aca="true" t="shared" si="12" ref="AK10:AK39">239*LN(AJ10/6.107)/(17.38-LN(AJ10/6.107))</f>
        <v>6.013592655266565</v>
      </c>
    </row>
    <row r="11" spans="1:37" ht="12.75">
      <c r="A11" s="63">
        <v>3</v>
      </c>
      <c r="B11" s="64">
        <v>8.1</v>
      </c>
      <c r="C11" s="65">
        <v>7.9</v>
      </c>
      <c r="D11" s="65">
        <v>10.1</v>
      </c>
      <c r="E11" s="65">
        <v>6.9</v>
      </c>
      <c r="F11" s="66">
        <f t="shared" si="0"/>
        <v>8.5</v>
      </c>
      <c r="G11" s="67">
        <f t="shared" si="7"/>
        <v>97.16731540307174</v>
      </c>
      <c r="H11" s="67">
        <f t="shared" si="1"/>
        <v>7.678323656238712</v>
      </c>
      <c r="I11" s="68">
        <v>5.9</v>
      </c>
      <c r="J11" s="66"/>
      <c r="K11" s="68"/>
      <c r="L11" s="65">
        <v>8.2</v>
      </c>
      <c r="M11" s="65">
        <v>8.1</v>
      </c>
      <c r="N11" s="65">
        <v>8.9</v>
      </c>
      <c r="O11" s="66">
        <v>10.3</v>
      </c>
      <c r="P11" s="69" t="s">
        <v>106</v>
      </c>
      <c r="Q11" s="70">
        <v>22</v>
      </c>
      <c r="R11" s="67">
        <v>0.1</v>
      </c>
      <c r="S11" s="67">
        <v>26.7</v>
      </c>
      <c r="T11" s="67">
        <v>1</v>
      </c>
      <c r="U11" s="67"/>
      <c r="V11" s="71"/>
      <c r="W11" s="64">
        <v>1008.8</v>
      </c>
      <c r="X11" s="121">
        <f t="shared" si="2"/>
        <v>1019.2585706282393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10.795791854163713</v>
      </c>
      <c r="AI11">
        <f t="shared" si="5"/>
        <v>10.649781121194382</v>
      </c>
      <c r="AJ11">
        <f t="shared" si="6"/>
        <v>10.489981121194383</v>
      </c>
      <c r="AK11">
        <f t="shared" si="12"/>
        <v>7.678323656238712</v>
      </c>
    </row>
    <row r="12" spans="1:37" ht="12.75">
      <c r="A12" s="72">
        <v>4</v>
      </c>
      <c r="B12" s="73">
        <v>8.6</v>
      </c>
      <c r="C12" s="74">
        <v>8.5</v>
      </c>
      <c r="D12" s="74">
        <v>10.3</v>
      </c>
      <c r="E12" s="74">
        <v>8</v>
      </c>
      <c r="F12" s="75">
        <f t="shared" si="0"/>
        <v>9.15</v>
      </c>
      <c r="G12" s="67">
        <f t="shared" si="7"/>
        <v>98.60905950113288</v>
      </c>
      <c r="H12" s="76">
        <f t="shared" si="1"/>
        <v>8.393444032000273</v>
      </c>
      <c r="I12" s="77">
        <v>6.7</v>
      </c>
      <c r="J12" s="75"/>
      <c r="K12" s="77"/>
      <c r="L12" s="74">
        <v>8.7</v>
      </c>
      <c r="M12" s="74">
        <v>8.6</v>
      </c>
      <c r="N12" s="74">
        <v>9.3</v>
      </c>
      <c r="O12" s="75">
        <v>10.4</v>
      </c>
      <c r="P12" s="78" t="s">
        <v>109</v>
      </c>
      <c r="Q12" s="79">
        <v>14</v>
      </c>
      <c r="R12" s="76">
        <v>0</v>
      </c>
      <c r="S12" s="76">
        <v>14.8</v>
      </c>
      <c r="T12" s="76">
        <v>1.1</v>
      </c>
      <c r="U12" s="76"/>
      <c r="V12" s="80"/>
      <c r="W12" s="73">
        <v>1009.2</v>
      </c>
      <c r="X12" s="121">
        <f t="shared" si="2"/>
        <v>1019.644038116898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11.16856191408211</v>
      </c>
      <c r="AI12">
        <f t="shared" si="5"/>
        <v>11.093113863278093</v>
      </c>
      <c r="AJ12">
        <f t="shared" si="6"/>
        <v>11.013213863278093</v>
      </c>
      <c r="AK12">
        <f t="shared" si="12"/>
        <v>8.393444032000273</v>
      </c>
    </row>
    <row r="13" spans="1:37" ht="12.75">
      <c r="A13" s="63">
        <v>5</v>
      </c>
      <c r="B13" s="64">
        <v>8.9</v>
      </c>
      <c r="C13" s="65">
        <v>8.7</v>
      </c>
      <c r="D13" s="65">
        <v>8.9</v>
      </c>
      <c r="E13" s="65">
        <v>8.6</v>
      </c>
      <c r="F13" s="66">
        <f t="shared" si="0"/>
        <v>8.75</v>
      </c>
      <c r="G13" s="67">
        <f t="shared" si="7"/>
        <v>97.25413506809966</v>
      </c>
      <c r="H13" s="67">
        <f t="shared" si="1"/>
        <v>8.488759917012537</v>
      </c>
      <c r="I13" s="68">
        <v>8.5</v>
      </c>
      <c r="J13" s="66"/>
      <c r="K13" s="68"/>
      <c r="L13" s="65">
        <v>9.8</v>
      </c>
      <c r="M13" s="65">
        <v>9.4</v>
      </c>
      <c r="N13" s="65">
        <v>9.8</v>
      </c>
      <c r="O13" s="66">
        <v>10.6</v>
      </c>
      <c r="P13" s="69" t="s">
        <v>109</v>
      </c>
      <c r="Q13" s="70">
        <v>14</v>
      </c>
      <c r="R13" s="67">
        <v>0</v>
      </c>
      <c r="S13" s="67">
        <v>5.1</v>
      </c>
      <c r="T13" s="67">
        <v>0.4</v>
      </c>
      <c r="U13" s="67"/>
      <c r="V13" s="71"/>
      <c r="W13" s="64">
        <v>1010.9</v>
      </c>
      <c r="X13" s="121">
        <f t="shared" si="2"/>
        <v>1021.3504366131534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11.397624958456682</v>
      </c>
      <c r="AI13">
        <f t="shared" si="5"/>
        <v>11.244461571652899</v>
      </c>
      <c r="AJ13">
        <f t="shared" si="6"/>
        <v>11.084661571652898</v>
      </c>
      <c r="AK13">
        <f t="shared" si="12"/>
        <v>8.488759917012537</v>
      </c>
    </row>
    <row r="14" spans="1:37" ht="12.75">
      <c r="A14" s="72">
        <v>6</v>
      </c>
      <c r="B14" s="73">
        <v>8.2</v>
      </c>
      <c r="C14" s="74">
        <v>8.1</v>
      </c>
      <c r="D14" s="74">
        <v>9.8</v>
      </c>
      <c r="E14" s="74">
        <v>8.1</v>
      </c>
      <c r="F14" s="75">
        <f t="shared" si="0"/>
        <v>8.95</v>
      </c>
      <c r="G14" s="67">
        <f t="shared" si="7"/>
        <v>98.58719211753979</v>
      </c>
      <c r="H14" s="76">
        <f t="shared" si="1"/>
        <v>7.9908533749297606</v>
      </c>
      <c r="I14" s="77">
        <v>7.7</v>
      </c>
      <c r="J14" s="75"/>
      <c r="K14" s="77"/>
      <c r="L14" s="74">
        <v>9.3</v>
      </c>
      <c r="M14" s="74">
        <v>9.2</v>
      </c>
      <c r="N14" s="74">
        <v>9.9</v>
      </c>
      <c r="O14" s="75">
        <v>10.7</v>
      </c>
      <c r="P14" s="78" t="s">
        <v>113</v>
      </c>
      <c r="Q14" s="79">
        <v>8</v>
      </c>
      <c r="R14" s="76">
        <v>0</v>
      </c>
      <c r="S14" s="76">
        <v>14.2</v>
      </c>
      <c r="T14" s="76">
        <v>2.6</v>
      </c>
      <c r="U14" s="76"/>
      <c r="V14" s="80"/>
      <c r="W14" s="73">
        <v>1004.6</v>
      </c>
      <c r="X14" s="121">
        <f t="shared" si="2"/>
        <v>1015.0113036284544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10.869456390833992</v>
      </c>
      <c r="AI14">
        <f t="shared" si="5"/>
        <v>10.795791854163713</v>
      </c>
      <c r="AJ14">
        <f t="shared" si="6"/>
        <v>10.715891854163713</v>
      </c>
      <c r="AK14">
        <f t="shared" si="12"/>
        <v>7.9908533749297606</v>
      </c>
    </row>
    <row r="15" spans="1:37" ht="12.75">
      <c r="A15" s="63">
        <v>7</v>
      </c>
      <c r="B15" s="64">
        <v>8.6</v>
      </c>
      <c r="C15" s="65">
        <v>8.4</v>
      </c>
      <c r="D15" s="65">
        <v>10.7</v>
      </c>
      <c r="E15" s="65">
        <v>7.6</v>
      </c>
      <c r="F15" s="66">
        <f t="shared" si="0"/>
        <v>9.149999999999999</v>
      </c>
      <c r="G15" s="67">
        <f t="shared" si="7"/>
        <v>97.22214195462266</v>
      </c>
      <c r="H15" s="67">
        <f t="shared" si="1"/>
        <v>8.184914059260088</v>
      </c>
      <c r="I15" s="68">
        <v>4.2</v>
      </c>
      <c r="J15" s="66"/>
      <c r="K15" s="68"/>
      <c r="L15" s="65">
        <v>9.1</v>
      </c>
      <c r="M15" s="65">
        <v>9.1</v>
      </c>
      <c r="N15" s="65">
        <v>10.1</v>
      </c>
      <c r="O15" s="66">
        <v>11</v>
      </c>
      <c r="P15" s="69"/>
      <c r="Q15" s="70">
        <v>23</v>
      </c>
      <c r="R15" s="67">
        <v>2.1</v>
      </c>
      <c r="S15" s="67">
        <v>50.3</v>
      </c>
      <c r="T15" s="67">
        <v>1.5</v>
      </c>
      <c r="U15" s="67"/>
      <c r="V15" s="71"/>
      <c r="W15" s="64">
        <v>994</v>
      </c>
      <c r="X15" s="121">
        <f t="shared" si="2"/>
        <v>1004.2867359177532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11.16856191408211</v>
      </c>
      <c r="AI15">
        <f t="shared" si="5"/>
        <v>11.018115118398828</v>
      </c>
      <c r="AJ15">
        <f t="shared" si="6"/>
        <v>10.85831511839883</v>
      </c>
      <c r="AK15">
        <f t="shared" si="12"/>
        <v>8.184914059260088</v>
      </c>
    </row>
    <row r="16" spans="1:37" ht="12.75">
      <c r="A16" s="72">
        <v>8</v>
      </c>
      <c r="B16" s="73">
        <v>9.7</v>
      </c>
      <c r="C16" s="74">
        <v>9.5</v>
      </c>
      <c r="D16" s="74">
        <v>12.7</v>
      </c>
      <c r="E16" s="74">
        <v>5.6</v>
      </c>
      <c r="F16" s="75">
        <f t="shared" si="0"/>
        <v>9.149999999999999</v>
      </c>
      <c r="G16" s="67">
        <f t="shared" si="7"/>
        <v>97.3362813430328</v>
      </c>
      <c r="H16" s="76">
        <f t="shared" si="1"/>
        <v>9.298634323340497</v>
      </c>
      <c r="I16" s="77">
        <v>0.9</v>
      </c>
      <c r="J16" s="75"/>
      <c r="K16" s="77"/>
      <c r="L16" s="74">
        <v>8.8</v>
      </c>
      <c r="M16" s="74">
        <v>8.7</v>
      </c>
      <c r="N16" s="74">
        <v>9.8</v>
      </c>
      <c r="O16" s="75">
        <v>10.9</v>
      </c>
      <c r="P16" s="78" t="s">
        <v>115</v>
      </c>
      <c r="Q16" s="79">
        <v>32</v>
      </c>
      <c r="R16" s="76">
        <v>1</v>
      </c>
      <c r="S16" s="76">
        <v>46.9</v>
      </c>
      <c r="T16" s="76">
        <v>3.7</v>
      </c>
      <c r="U16" s="76"/>
      <c r="V16" s="80"/>
      <c r="W16" s="73">
        <v>994.9</v>
      </c>
      <c r="X16" s="121">
        <f t="shared" si="2"/>
        <v>1005.1557679226554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12.028809601738768</v>
      </c>
      <c r="AI16">
        <f t="shared" si="5"/>
        <v>11.868195956166188</v>
      </c>
      <c r="AJ16">
        <f t="shared" si="6"/>
        <v>11.70839595616619</v>
      </c>
      <c r="AK16">
        <f t="shared" si="12"/>
        <v>9.298634323340497</v>
      </c>
    </row>
    <row r="17" spans="1:47" ht="12.75">
      <c r="A17" s="63">
        <v>9</v>
      </c>
      <c r="B17" s="64">
        <v>6.3</v>
      </c>
      <c r="C17" s="65">
        <v>5.5</v>
      </c>
      <c r="D17" s="65">
        <v>8.8</v>
      </c>
      <c r="E17" s="65">
        <v>4.6</v>
      </c>
      <c r="F17" s="66">
        <f t="shared" si="0"/>
        <v>6.7</v>
      </c>
      <c r="G17" s="67">
        <f t="shared" si="7"/>
        <v>87.91190788511824</v>
      </c>
      <c r="H17" s="67">
        <f t="shared" si="1"/>
        <v>4.447793902965842</v>
      </c>
      <c r="I17" s="68">
        <v>1.9</v>
      </c>
      <c r="J17" s="66"/>
      <c r="K17" s="68"/>
      <c r="L17" s="65">
        <v>6.9</v>
      </c>
      <c r="M17" s="65">
        <v>7.5</v>
      </c>
      <c r="N17" s="65">
        <v>9.6</v>
      </c>
      <c r="O17" s="66">
        <v>10.9</v>
      </c>
      <c r="P17" s="69" t="s">
        <v>117</v>
      </c>
      <c r="Q17" s="70">
        <v>47</v>
      </c>
      <c r="R17" s="67">
        <v>0.5</v>
      </c>
      <c r="S17" s="67">
        <v>40</v>
      </c>
      <c r="T17" s="67">
        <v>22.6</v>
      </c>
      <c r="U17" s="67"/>
      <c r="V17" s="71"/>
      <c r="W17" s="64">
        <v>997</v>
      </c>
      <c r="X17" s="121">
        <f t="shared" si="2"/>
        <v>1007.4032192214111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9</v>
      </c>
      <c r="AF17">
        <f t="shared" si="4"/>
        <v>0</v>
      </c>
      <c r="AH17">
        <f t="shared" si="11"/>
        <v>9.542956730326413</v>
      </c>
      <c r="AI17">
        <f t="shared" si="5"/>
        <v>9.028595330281249</v>
      </c>
      <c r="AJ17">
        <f t="shared" si="6"/>
        <v>8.389395330281248</v>
      </c>
      <c r="AK17">
        <f t="shared" si="12"/>
        <v>4.447793902965842</v>
      </c>
      <c r="AU17">
        <f aca="true" t="shared" si="13" ref="AU17:AU47">W9*(10^(85/(18429.1+(67.53*B9)+(0.003*31)))-1)</f>
        <v>10.613079431958052</v>
      </c>
    </row>
    <row r="18" spans="1:47" ht="12.75">
      <c r="A18" s="72">
        <v>10</v>
      </c>
      <c r="B18" s="73">
        <v>5.7</v>
      </c>
      <c r="C18" s="74">
        <v>5.5</v>
      </c>
      <c r="D18" s="74">
        <v>7.2</v>
      </c>
      <c r="E18" s="74">
        <v>5</v>
      </c>
      <c r="F18" s="75">
        <f t="shared" si="0"/>
        <v>6.1</v>
      </c>
      <c r="G18" s="67">
        <f t="shared" si="7"/>
        <v>96.87551015475142</v>
      </c>
      <c r="H18" s="76">
        <f t="shared" si="1"/>
        <v>5.243266593039384</v>
      </c>
      <c r="I18" s="77">
        <v>2.4</v>
      </c>
      <c r="J18" s="75"/>
      <c r="K18" s="77"/>
      <c r="L18" s="74">
        <v>6.7</v>
      </c>
      <c r="M18" s="74">
        <v>7.4</v>
      </c>
      <c r="N18" s="74">
        <v>9.4</v>
      </c>
      <c r="O18" s="75">
        <v>10.9</v>
      </c>
      <c r="P18" s="78" t="s">
        <v>120</v>
      </c>
      <c r="Q18" s="79">
        <v>29</v>
      </c>
      <c r="R18" s="76">
        <v>0</v>
      </c>
      <c r="S18" s="76">
        <v>20</v>
      </c>
      <c r="T18" s="76">
        <v>2.3</v>
      </c>
      <c r="U18" s="76"/>
      <c r="V18" s="80"/>
      <c r="W18" s="73">
        <v>992.9</v>
      </c>
      <c r="X18" s="121">
        <f t="shared" si="2"/>
        <v>1003.282866131224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9.154837291812974</v>
      </c>
      <c r="AI18">
        <f t="shared" si="5"/>
        <v>9.028595330281249</v>
      </c>
      <c r="AJ18">
        <f t="shared" si="6"/>
        <v>8.868795330281248</v>
      </c>
      <c r="AK18">
        <f t="shared" si="12"/>
        <v>5.243266593039384</v>
      </c>
      <c r="AU18">
        <f t="shared" si="13"/>
        <v>10.453679460052879</v>
      </c>
    </row>
    <row r="19" spans="1:47" ht="12.75">
      <c r="A19" s="63">
        <v>11</v>
      </c>
      <c r="B19" s="64">
        <v>6.9</v>
      </c>
      <c r="C19" s="65">
        <v>6.6</v>
      </c>
      <c r="D19" s="65">
        <v>10.1</v>
      </c>
      <c r="E19" s="65">
        <v>5.3</v>
      </c>
      <c r="F19" s="66">
        <f t="shared" si="0"/>
        <v>7.699999999999999</v>
      </c>
      <c r="G19" s="67">
        <f t="shared" si="7"/>
        <v>95.5476173193195</v>
      </c>
      <c r="H19" s="67">
        <f t="shared" si="1"/>
        <v>6.2387814596524125</v>
      </c>
      <c r="I19" s="68">
        <v>2.7</v>
      </c>
      <c r="J19" s="66"/>
      <c r="K19" s="68"/>
      <c r="L19" s="65">
        <v>6.8</v>
      </c>
      <c r="M19" s="65">
        <v>7.3</v>
      </c>
      <c r="N19" s="65">
        <v>9</v>
      </c>
      <c r="O19" s="66">
        <v>10.5</v>
      </c>
      <c r="P19" s="69" t="s">
        <v>122</v>
      </c>
      <c r="Q19" s="70">
        <v>37</v>
      </c>
      <c r="R19" s="67">
        <v>4.7</v>
      </c>
      <c r="S19" s="67">
        <v>49.1</v>
      </c>
      <c r="T19" s="67">
        <v>0</v>
      </c>
      <c r="U19" s="67"/>
      <c r="V19" s="71"/>
      <c r="W19" s="64">
        <v>991.3</v>
      </c>
      <c r="X19" s="121">
        <f t="shared" si="2"/>
        <v>1001.621446662102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11</v>
      </c>
      <c r="AH19">
        <f t="shared" si="11"/>
        <v>9.945515096468517</v>
      </c>
      <c r="AI19">
        <f t="shared" si="5"/>
        <v>9.742402704808889</v>
      </c>
      <c r="AJ19">
        <f t="shared" si="6"/>
        <v>9.502702704808888</v>
      </c>
      <c r="AK19">
        <f t="shared" si="12"/>
        <v>6.2387814596524125</v>
      </c>
      <c r="AU19">
        <f t="shared" si="13"/>
        <v>10.45857062823941</v>
      </c>
    </row>
    <row r="20" spans="1:47" ht="12.75">
      <c r="A20" s="72">
        <v>12</v>
      </c>
      <c r="B20" s="73">
        <v>6.8</v>
      </c>
      <c r="C20" s="74">
        <v>6.7</v>
      </c>
      <c r="D20" s="74">
        <v>11.6</v>
      </c>
      <c r="E20" s="74">
        <v>5.6</v>
      </c>
      <c r="F20" s="75">
        <f t="shared" si="0"/>
        <v>8.6</v>
      </c>
      <c r="G20" s="67">
        <f t="shared" si="7"/>
        <v>98.50564501982323</v>
      </c>
      <c r="H20" s="76">
        <f t="shared" si="1"/>
        <v>6.581199436970141</v>
      </c>
      <c r="I20" s="77">
        <v>2.4</v>
      </c>
      <c r="J20" s="75"/>
      <c r="K20" s="77"/>
      <c r="L20" s="74">
        <v>7.2</v>
      </c>
      <c r="M20" s="74">
        <v>7.3</v>
      </c>
      <c r="N20" s="74">
        <v>8.9</v>
      </c>
      <c r="O20" s="75">
        <v>10.3</v>
      </c>
      <c r="P20" s="78" t="s">
        <v>124</v>
      </c>
      <c r="Q20" s="79">
        <v>21</v>
      </c>
      <c r="R20" s="76">
        <v>4</v>
      </c>
      <c r="S20" s="76">
        <v>47.8</v>
      </c>
      <c r="T20" s="76">
        <v>0</v>
      </c>
      <c r="U20" s="76"/>
      <c r="V20" s="80"/>
      <c r="W20" s="73">
        <v>1004.1</v>
      </c>
      <c r="X20" s="121">
        <f t="shared" si="2"/>
        <v>1014.5584778448838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9.877400046010854</v>
      </c>
      <c r="AI20">
        <f t="shared" si="5"/>
        <v>9.809696626511307</v>
      </c>
      <c r="AJ20">
        <f t="shared" si="6"/>
        <v>9.729796626511307</v>
      </c>
      <c r="AK20">
        <f t="shared" si="12"/>
        <v>6.581199436970141</v>
      </c>
      <c r="AU20">
        <f t="shared" si="13"/>
        <v>10.4440381168979</v>
      </c>
    </row>
    <row r="21" spans="1:47" ht="12.75">
      <c r="A21" s="63">
        <v>13</v>
      </c>
      <c r="B21" s="64">
        <v>7.1</v>
      </c>
      <c r="C21" s="65">
        <v>6.6</v>
      </c>
      <c r="D21" s="65">
        <v>11.8</v>
      </c>
      <c r="E21" s="65">
        <v>2.5</v>
      </c>
      <c r="F21" s="66">
        <f t="shared" si="0"/>
        <v>7.15</v>
      </c>
      <c r="G21" s="67">
        <f t="shared" si="7"/>
        <v>92.66005360295124</v>
      </c>
      <c r="H21" s="67">
        <f t="shared" si="1"/>
        <v>5.99347833160985</v>
      </c>
      <c r="I21" s="68">
        <v>-1.8</v>
      </c>
      <c r="J21" s="66"/>
      <c r="K21" s="68"/>
      <c r="L21" s="65">
        <v>6.9</v>
      </c>
      <c r="M21" s="65">
        <v>6.9</v>
      </c>
      <c r="N21" s="65">
        <v>8.7</v>
      </c>
      <c r="O21" s="66">
        <v>10.5</v>
      </c>
      <c r="P21" s="69" t="s">
        <v>126</v>
      </c>
      <c r="Q21" s="70">
        <v>16</v>
      </c>
      <c r="R21" s="67">
        <v>0</v>
      </c>
      <c r="S21" s="67">
        <v>14.7</v>
      </c>
      <c r="T21" s="67">
        <v>1.9</v>
      </c>
      <c r="U21" s="67"/>
      <c r="V21" s="71"/>
      <c r="W21" s="64">
        <v>1010.8</v>
      </c>
      <c r="X21" s="121">
        <f t="shared" si="2"/>
        <v>1021.3169249157372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10.082988668281233</v>
      </c>
      <c r="AI21">
        <f t="shared" si="5"/>
        <v>9.742402704808889</v>
      </c>
      <c r="AJ21">
        <f t="shared" si="6"/>
        <v>9.342902704808889</v>
      </c>
      <c r="AK21">
        <f t="shared" si="12"/>
        <v>5.99347833160985</v>
      </c>
      <c r="AU21">
        <f t="shared" si="13"/>
        <v>10.450436613153467</v>
      </c>
    </row>
    <row r="22" spans="1:47" ht="12.75">
      <c r="A22" s="72">
        <v>14</v>
      </c>
      <c r="B22" s="73">
        <v>11.6</v>
      </c>
      <c r="C22" s="74">
        <v>11</v>
      </c>
      <c r="D22" s="74">
        <v>15.5</v>
      </c>
      <c r="E22" s="74">
        <v>7.1</v>
      </c>
      <c r="F22" s="75">
        <f t="shared" si="0"/>
        <v>11.3</v>
      </c>
      <c r="G22" s="67">
        <f t="shared" si="7"/>
        <v>92.58857362317046</v>
      </c>
      <c r="H22" s="76">
        <f t="shared" si="1"/>
        <v>10.441176361556773</v>
      </c>
      <c r="I22" s="77">
        <v>6.1</v>
      </c>
      <c r="J22" s="75"/>
      <c r="K22" s="77"/>
      <c r="L22" s="74">
        <v>9.4</v>
      </c>
      <c r="M22" s="74">
        <v>8.9</v>
      </c>
      <c r="N22" s="74">
        <v>9.1</v>
      </c>
      <c r="O22" s="75">
        <v>10.1</v>
      </c>
      <c r="P22" s="78" t="s">
        <v>127</v>
      </c>
      <c r="Q22" s="79">
        <v>24</v>
      </c>
      <c r="R22" s="76">
        <v>1.3</v>
      </c>
      <c r="S22" s="76">
        <v>52.9</v>
      </c>
      <c r="T22" s="76">
        <v>0</v>
      </c>
      <c r="U22" s="76"/>
      <c r="V22" s="80"/>
      <c r="W22" s="73">
        <v>1012.5</v>
      </c>
      <c r="X22" s="121">
        <f t="shared" si="2"/>
        <v>1022.8671364263589</v>
      </c>
      <c r="Y22" s="127">
        <v>0</v>
      </c>
      <c r="Z22" s="134">
        <v>0</v>
      </c>
      <c r="AA22" s="127">
        <v>0</v>
      </c>
      <c r="AB22">
        <f t="shared" si="8"/>
        <v>14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13.652693816685344</v>
      </c>
      <c r="AI22">
        <f t="shared" si="5"/>
        <v>13.120234466007751</v>
      </c>
      <c r="AJ22">
        <f t="shared" si="6"/>
        <v>12.640834466007751</v>
      </c>
      <c r="AK22">
        <f t="shared" si="12"/>
        <v>10.441176361556773</v>
      </c>
      <c r="AU22">
        <f t="shared" si="13"/>
        <v>10.411303628454348</v>
      </c>
    </row>
    <row r="23" spans="1:47" ht="12.75">
      <c r="A23" s="63">
        <v>15</v>
      </c>
      <c r="B23" s="64">
        <v>11.9</v>
      </c>
      <c r="C23" s="65">
        <v>10.9</v>
      </c>
      <c r="D23" s="65">
        <v>13.8</v>
      </c>
      <c r="E23" s="65">
        <v>9.6</v>
      </c>
      <c r="F23" s="66">
        <f t="shared" si="0"/>
        <v>11.7</v>
      </c>
      <c r="G23" s="67">
        <f t="shared" si="7"/>
        <v>87.85228121493907</v>
      </c>
      <c r="H23" s="67">
        <f t="shared" si="1"/>
        <v>9.952470038624941</v>
      </c>
      <c r="I23" s="68">
        <v>6.3</v>
      </c>
      <c r="J23" s="66"/>
      <c r="K23" s="68"/>
      <c r="L23" s="65">
        <v>10</v>
      </c>
      <c r="M23" s="65">
        <v>9.6</v>
      </c>
      <c r="N23" s="65">
        <v>9.8</v>
      </c>
      <c r="O23" s="66">
        <v>10.3</v>
      </c>
      <c r="P23" s="69" t="s">
        <v>130</v>
      </c>
      <c r="Q23" s="70">
        <v>19</v>
      </c>
      <c r="R23" s="67">
        <v>0</v>
      </c>
      <c r="S23" s="67">
        <v>15.3</v>
      </c>
      <c r="T23" s="67">
        <v>2.3</v>
      </c>
      <c r="U23" s="67"/>
      <c r="V23" s="71"/>
      <c r="W23" s="64">
        <v>1014.5</v>
      </c>
      <c r="X23" s="121">
        <f t="shared" si="2"/>
        <v>1024.8766170878364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13.925979168301964</v>
      </c>
      <c r="AI23">
        <f t="shared" si="5"/>
        <v>13.033290380870474</v>
      </c>
      <c r="AJ23">
        <f t="shared" si="6"/>
        <v>12.234290380870474</v>
      </c>
      <c r="AK23">
        <f t="shared" si="12"/>
        <v>9.952470038624941</v>
      </c>
      <c r="AU23">
        <f t="shared" si="13"/>
        <v>10.286735917753184</v>
      </c>
    </row>
    <row r="24" spans="1:47" ht="12.75">
      <c r="A24" s="72">
        <v>16</v>
      </c>
      <c r="B24" s="73">
        <v>9</v>
      </c>
      <c r="C24" s="74">
        <v>8.8</v>
      </c>
      <c r="D24" s="74">
        <v>10.7</v>
      </c>
      <c r="E24" s="74">
        <v>8.8</v>
      </c>
      <c r="F24" s="75">
        <f t="shared" si="0"/>
        <v>9.75</v>
      </c>
      <c r="G24" s="67">
        <f t="shared" si="7"/>
        <v>97.26465264817581</v>
      </c>
      <c r="H24" s="76">
        <f t="shared" si="1"/>
        <v>8.590024225945662</v>
      </c>
      <c r="I24" s="77">
        <v>4.6</v>
      </c>
      <c r="J24" s="75"/>
      <c r="K24" s="77"/>
      <c r="L24" s="74">
        <v>9.8</v>
      </c>
      <c r="M24" s="74">
        <v>9.6</v>
      </c>
      <c r="N24" s="74">
        <v>10.1</v>
      </c>
      <c r="O24" s="75">
        <v>10.6</v>
      </c>
      <c r="P24" s="78" t="s">
        <v>131</v>
      </c>
      <c r="Q24" s="79">
        <v>19</v>
      </c>
      <c r="R24" s="76">
        <v>0.5</v>
      </c>
      <c r="S24" s="76">
        <v>39.8</v>
      </c>
      <c r="T24" s="76">
        <v>0.1</v>
      </c>
      <c r="U24" s="76"/>
      <c r="V24" s="80"/>
      <c r="W24" s="73">
        <v>1020.3</v>
      </c>
      <c r="X24" s="121">
        <f t="shared" si="2"/>
        <v>1030.843850680137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11.474893337456098</v>
      </c>
      <c r="AI24">
        <f t="shared" si="5"/>
        <v>11.32081514642534</v>
      </c>
      <c r="AJ24">
        <f t="shared" si="6"/>
        <v>11.161015146425342</v>
      </c>
      <c r="AK24">
        <f t="shared" si="12"/>
        <v>8.590024225945662</v>
      </c>
      <c r="AU24">
        <f t="shared" si="13"/>
        <v>10.255767922655432</v>
      </c>
    </row>
    <row r="25" spans="1:47" ht="12.75">
      <c r="A25" s="63">
        <v>17</v>
      </c>
      <c r="B25" s="64">
        <v>4.8</v>
      </c>
      <c r="C25" s="65">
        <v>4.6</v>
      </c>
      <c r="D25" s="65">
        <v>8.6</v>
      </c>
      <c r="E25" s="65">
        <v>1.4</v>
      </c>
      <c r="F25" s="66">
        <f t="shared" si="0"/>
        <v>5</v>
      </c>
      <c r="G25" s="67">
        <f t="shared" si="7"/>
        <v>96.7524946925869</v>
      </c>
      <c r="H25" s="67">
        <f t="shared" si="1"/>
        <v>4.328503932321036</v>
      </c>
      <c r="I25" s="68">
        <v>-1.8</v>
      </c>
      <c r="J25" s="66"/>
      <c r="K25" s="68"/>
      <c r="L25" s="65">
        <v>6.9</v>
      </c>
      <c r="M25" s="65">
        <v>7.7</v>
      </c>
      <c r="N25" s="65">
        <v>9.7</v>
      </c>
      <c r="O25" s="66">
        <v>10.7</v>
      </c>
      <c r="P25" s="69" t="s">
        <v>133</v>
      </c>
      <c r="Q25" s="70">
        <v>20</v>
      </c>
      <c r="R25" s="67">
        <v>0</v>
      </c>
      <c r="S25" s="67">
        <v>17.2</v>
      </c>
      <c r="T25" s="67">
        <v>1.7</v>
      </c>
      <c r="U25" s="67"/>
      <c r="V25" s="71"/>
      <c r="W25" s="64">
        <v>1022.1</v>
      </c>
      <c r="X25" s="121">
        <f t="shared" si="2"/>
        <v>1032.823033900608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8.598757969942895</v>
      </c>
      <c r="AI25">
        <f t="shared" si="5"/>
        <v>8.479312848497392</v>
      </c>
      <c r="AJ25">
        <f t="shared" si="6"/>
        <v>8.319512848497391</v>
      </c>
      <c r="AK25">
        <f t="shared" si="12"/>
        <v>4.328503932321036</v>
      </c>
      <c r="AU25">
        <f t="shared" si="13"/>
        <v>10.403219221411067</v>
      </c>
    </row>
    <row r="26" spans="1:47" ht="12.75">
      <c r="A26" s="72">
        <v>18</v>
      </c>
      <c r="B26" s="73">
        <v>8.4</v>
      </c>
      <c r="C26" s="74">
        <v>8.1</v>
      </c>
      <c r="D26" s="74">
        <v>11.1</v>
      </c>
      <c r="E26" s="74">
        <v>4.8</v>
      </c>
      <c r="F26" s="75">
        <f t="shared" si="0"/>
        <v>7.949999999999999</v>
      </c>
      <c r="G26" s="67">
        <f t="shared" si="7"/>
        <v>95.80669416438029</v>
      </c>
      <c r="H26" s="76">
        <f t="shared" si="1"/>
        <v>7.770391652229757</v>
      </c>
      <c r="I26" s="77">
        <v>4.7</v>
      </c>
      <c r="J26" s="75"/>
      <c r="K26" s="77"/>
      <c r="L26" s="74">
        <v>8.8</v>
      </c>
      <c r="M26" s="74">
        <v>8.8</v>
      </c>
      <c r="N26" s="74">
        <v>9.5</v>
      </c>
      <c r="O26" s="75">
        <v>10.6</v>
      </c>
      <c r="P26" s="78" t="s">
        <v>136</v>
      </c>
      <c r="Q26" s="79">
        <v>25</v>
      </c>
      <c r="R26" s="76">
        <v>3</v>
      </c>
      <c r="S26" s="76">
        <v>39.5</v>
      </c>
      <c r="T26" s="76">
        <v>0</v>
      </c>
      <c r="U26" s="76"/>
      <c r="V26" s="80"/>
      <c r="W26" s="73">
        <v>1004.8</v>
      </c>
      <c r="X26" s="121">
        <f t="shared" si="2"/>
        <v>1015.2059344977746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11.018115118398828</v>
      </c>
      <c r="AI26">
        <f t="shared" si="5"/>
        <v>10.795791854163713</v>
      </c>
      <c r="AJ26">
        <f t="shared" si="6"/>
        <v>10.556091854163713</v>
      </c>
      <c r="AK26">
        <f t="shared" si="12"/>
        <v>7.770391652229757</v>
      </c>
      <c r="AU26">
        <f t="shared" si="13"/>
        <v>10.382866131223981</v>
      </c>
    </row>
    <row r="27" spans="1:47" ht="12.75">
      <c r="A27" s="63">
        <v>19</v>
      </c>
      <c r="B27" s="64">
        <v>8.9</v>
      </c>
      <c r="C27" s="65">
        <v>8.6</v>
      </c>
      <c r="D27" s="65">
        <v>10.9</v>
      </c>
      <c r="E27" s="65">
        <v>5.9</v>
      </c>
      <c r="F27" s="66">
        <f t="shared" si="0"/>
        <v>8.4</v>
      </c>
      <c r="G27" s="67">
        <f t="shared" si="7"/>
        <v>95.88718661928979</v>
      </c>
      <c r="H27" s="67">
        <f t="shared" si="1"/>
        <v>8.280209361554753</v>
      </c>
      <c r="I27" s="68">
        <v>0.2</v>
      </c>
      <c r="J27" s="66"/>
      <c r="K27" s="68"/>
      <c r="L27" s="65">
        <v>8.3</v>
      </c>
      <c r="M27" s="65">
        <v>8.6</v>
      </c>
      <c r="N27" s="65">
        <v>9.5</v>
      </c>
      <c r="O27" s="66">
        <v>10.5</v>
      </c>
      <c r="P27" s="69" t="s">
        <v>138</v>
      </c>
      <c r="Q27" s="70">
        <v>34</v>
      </c>
      <c r="R27" s="67">
        <v>0</v>
      </c>
      <c r="S27" s="67">
        <v>15.2</v>
      </c>
      <c r="T27" s="67">
        <v>0</v>
      </c>
      <c r="U27" s="67"/>
      <c r="V27" s="71"/>
      <c r="W27" s="64">
        <v>1010.7</v>
      </c>
      <c r="X27" s="121">
        <f t="shared" si="2"/>
        <v>1021.1483690621369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11.397624958456682</v>
      </c>
      <c r="AI27">
        <f t="shared" si="5"/>
        <v>11.16856191408211</v>
      </c>
      <c r="AJ27">
        <f t="shared" si="6"/>
        <v>10.928861914082109</v>
      </c>
      <c r="AK27">
        <f t="shared" si="12"/>
        <v>8.280209361554753</v>
      </c>
      <c r="AU27">
        <f t="shared" si="13"/>
        <v>10.32144666210201</v>
      </c>
    </row>
    <row r="28" spans="1:47" ht="12.75">
      <c r="A28" s="72">
        <v>20</v>
      </c>
      <c r="B28" s="73">
        <v>10.4</v>
      </c>
      <c r="C28" s="74">
        <v>8.6</v>
      </c>
      <c r="D28" s="74">
        <v>11</v>
      </c>
      <c r="E28" s="74">
        <v>8.7</v>
      </c>
      <c r="F28" s="75">
        <f t="shared" si="0"/>
        <v>9.85</v>
      </c>
      <c r="G28" s="67">
        <f t="shared" si="7"/>
        <v>77.18755421481109</v>
      </c>
      <c r="H28" s="76">
        <f t="shared" si="1"/>
        <v>6.582042960320512</v>
      </c>
      <c r="I28" s="77">
        <v>4.5</v>
      </c>
      <c r="J28" s="75"/>
      <c r="K28" s="77"/>
      <c r="L28" s="74">
        <v>9.9</v>
      </c>
      <c r="M28" s="74">
        <v>9.4</v>
      </c>
      <c r="N28" s="74">
        <v>9.7</v>
      </c>
      <c r="O28" s="75">
        <v>10.4</v>
      </c>
      <c r="P28" s="78" t="s">
        <v>140</v>
      </c>
      <c r="Q28" s="79">
        <v>30</v>
      </c>
      <c r="R28" s="76">
        <v>0.2</v>
      </c>
      <c r="S28" s="76">
        <v>33.2</v>
      </c>
      <c r="T28" s="76">
        <v>0.1</v>
      </c>
      <c r="U28" s="76"/>
      <c r="V28" s="80"/>
      <c r="W28" s="73">
        <v>1008</v>
      </c>
      <c r="X28" s="121">
        <f t="shared" si="2"/>
        <v>1018.365001550449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12.606128038469452</v>
      </c>
      <c r="AI28">
        <f t="shared" si="5"/>
        <v>11.16856191408211</v>
      </c>
      <c r="AJ28">
        <f t="shared" si="6"/>
        <v>9.73036191408211</v>
      </c>
      <c r="AK28">
        <f t="shared" si="12"/>
        <v>6.582042960320512</v>
      </c>
      <c r="AU28">
        <f t="shared" si="13"/>
        <v>10.458477844883815</v>
      </c>
    </row>
    <row r="29" spans="1:47" ht="12.75">
      <c r="A29" s="63">
        <v>21</v>
      </c>
      <c r="B29" s="64">
        <v>7.2</v>
      </c>
      <c r="C29" s="65">
        <v>5</v>
      </c>
      <c r="D29" s="65">
        <v>8.3</v>
      </c>
      <c r="E29" s="65">
        <v>7.2</v>
      </c>
      <c r="F29" s="66">
        <f t="shared" si="0"/>
        <v>7.75</v>
      </c>
      <c r="G29" s="67">
        <f t="shared" si="7"/>
        <v>68.5741201176527</v>
      </c>
      <c r="H29" s="67">
        <f t="shared" si="1"/>
        <v>1.8153252140670504</v>
      </c>
      <c r="I29" s="68">
        <v>4.1</v>
      </c>
      <c r="J29" s="66"/>
      <c r="K29" s="68"/>
      <c r="L29" s="65">
        <v>8.5</v>
      </c>
      <c r="M29" s="65">
        <v>8.8</v>
      </c>
      <c r="N29" s="65">
        <v>9.8</v>
      </c>
      <c r="O29" s="66">
        <v>10.5</v>
      </c>
      <c r="P29" s="69" t="s">
        <v>142</v>
      </c>
      <c r="Q29" s="70">
        <v>36</v>
      </c>
      <c r="R29" s="67">
        <v>1.3</v>
      </c>
      <c r="S29" s="67">
        <v>35</v>
      </c>
      <c r="T29" s="67">
        <v>0</v>
      </c>
      <c r="U29" s="67"/>
      <c r="V29" s="71"/>
      <c r="W29" s="64">
        <v>1004.1</v>
      </c>
      <c r="X29" s="121">
        <f t="shared" si="2"/>
        <v>1014.5434652976095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10.152351501423265</v>
      </c>
      <c r="AI29">
        <f t="shared" si="5"/>
        <v>8.719685713352307</v>
      </c>
      <c r="AJ29">
        <f t="shared" si="6"/>
        <v>6.961885713352307</v>
      </c>
      <c r="AK29">
        <f t="shared" si="12"/>
        <v>1.8153252140670504</v>
      </c>
      <c r="AU29">
        <f t="shared" si="13"/>
        <v>10.516924915737242</v>
      </c>
    </row>
    <row r="30" spans="1:47" ht="12.75">
      <c r="A30" s="72">
        <v>22</v>
      </c>
      <c r="B30" s="73">
        <v>3.2</v>
      </c>
      <c r="C30" s="74">
        <v>1.7</v>
      </c>
      <c r="D30" s="74">
        <v>6.1</v>
      </c>
      <c r="E30" s="74">
        <v>1.3</v>
      </c>
      <c r="F30" s="75">
        <f t="shared" si="0"/>
        <v>3.6999999999999997</v>
      </c>
      <c r="G30" s="67">
        <f t="shared" si="7"/>
        <v>74.26498802003253</v>
      </c>
      <c r="H30" s="76">
        <f t="shared" si="1"/>
        <v>-0.930118528579438</v>
      </c>
      <c r="I30" s="77">
        <v>-2</v>
      </c>
      <c r="J30" s="75"/>
      <c r="K30" s="77"/>
      <c r="L30" s="74">
        <v>5</v>
      </c>
      <c r="M30" s="74">
        <v>7</v>
      </c>
      <c r="N30" s="74">
        <v>9</v>
      </c>
      <c r="O30" s="75">
        <v>10.3</v>
      </c>
      <c r="P30" s="78" t="s">
        <v>143</v>
      </c>
      <c r="Q30" s="79">
        <v>26</v>
      </c>
      <c r="R30" s="76">
        <v>2.4</v>
      </c>
      <c r="S30" s="76">
        <v>44.9</v>
      </c>
      <c r="T30" s="76">
        <v>1.6</v>
      </c>
      <c r="U30" s="76"/>
      <c r="V30" s="80"/>
      <c r="W30" s="73">
        <v>1006.7</v>
      </c>
      <c r="X30" s="121">
        <f t="shared" si="2"/>
        <v>1017.3229944311809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7.683414621449662</v>
      </c>
      <c r="AI30">
        <f t="shared" si="5"/>
        <v>6.90458694814902</v>
      </c>
      <c r="AJ30">
        <f t="shared" si="6"/>
        <v>5.70608694814902</v>
      </c>
      <c r="AK30">
        <f t="shared" si="12"/>
        <v>-0.930118528579438</v>
      </c>
      <c r="AU30">
        <f t="shared" si="13"/>
        <v>10.367136426358881</v>
      </c>
    </row>
    <row r="31" spans="1:47" ht="12.75">
      <c r="A31" s="63">
        <v>23</v>
      </c>
      <c r="B31" s="64">
        <v>1</v>
      </c>
      <c r="C31" s="65">
        <v>0.6</v>
      </c>
      <c r="D31" s="65">
        <v>7.6</v>
      </c>
      <c r="E31" s="65">
        <v>-2.4</v>
      </c>
      <c r="F31" s="66">
        <f t="shared" si="0"/>
        <v>2.5999999999999996</v>
      </c>
      <c r="G31" s="67">
        <f t="shared" si="7"/>
        <v>92.28417668421504</v>
      </c>
      <c r="H31" s="67">
        <f t="shared" si="1"/>
        <v>-0.1083235757520809</v>
      </c>
      <c r="I31" s="68">
        <v>-7.2</v>
      </c>
      <c r="J31" s="66"/>
      <c r="K31" s="68"/>
      <c r="L31" s="65">
        <v>4</v>
      </c>
      <c r="M31" s="65">
        <v>6</v>
      </c>
      <c r="N31" s="65">
        <v>8.5</v>
      </c>
      <c r="O31" s="66">
        <v>10.1</v>
      </c>
      <c r="P31" s="69" t="s">
        <v>144</v>
      </c>
      <c r="Q31" s="70">
        <v>30</v>
      </c>
      <c r="R31" s="67">
        <v>1.3</v>
      </c>
      <c r="S31" s="67">
        <v>38</v>
      </c>
      <c r="T31" s="67">
        <v>6.7</v>
      </c>
      <c r="U31" s="67"/>
      <c r="V31" s="71"/>
      <c r="W31" s="64">
        <v>985.9</v>
      </c>
      <c r="X31" s="121">
        <f t="shared" si="2"/>
        <v>996.3875107406024</v>
      </c>
      <c r="Y31" s="127">
        <v>0</v>
      </c>
      <c r="Z31" s="134">
        <v>1</v>
      </c>
      <c r="AA31" s="127">
        <v>0</v>
      </c>
      <c r="AB31">
        <f t="shared" si="8"/>
        <v>0</v>
      </c>
      <c r="AC31">
        <f t="shared" si="9"/>
        <v>23</v>
      </c>
      <c r="AD31">
        <f t="shared" si="10"/>
        <v>23</v>
      </c>
      <c r="AE31">
        <f t="shared" si="3"/>
        <v>0</v>
      </c>
      <c r="AF31">
        <f t="shared" si="4"/>
        <v>0</v>
      </c>
      <c r="AH31">
        <f t="shared" si="11"/>
        <v>6.565655306052358</v>
      </c>
      <c r="AI31">
        <f t="shared" si="5"/>
        <v>6.378660943113899</v>
      </c>
      <c r="AJ31">
        <f t="shared" si="6"/>
        <v>6.059060943113899</v>
      </c>
      <c r="AK31">
        <f t="shared" si="12"/>
        <v>-0.1083235757520809</v>
      </c>
      <c r="AU31">
        <f t="shared" si="13"/>
        <v>10.376617087836312</v>
      </c>
    </row>
    <row r="32" spans="1:47" ht="12.75">
      <c r="A32" s="72">
        <v>24</v>
      </c>
      <c r="B32" s="73">
        <v>4.3</v>
      </c>
      <c r="C32" s="74">
        <v>3.6</v>
      </c>
      <c r="D32" s="74">
        <v>7</v>
      </c>
      <c r="E32" s="74">
        <v>2</v>
      </c>
      <c r="F32" s="75">
        <f t="shared" si="0"/>
        <v>4.5</v>
      </c>
      <c r="G32" s="67">
        <f t="shared" si="7"/>
        <v>88.45695284241673</v>
      </c>
      <c r="H32" s="76">
        <f t="shared" si="1"/>
        <v>2.564558661327162</v>
      </c>
      <c r="I32" s="77">
        <v>-1.4</v>
      </c>
      <c r="J32" s="75"/>
      <c r="K32" s="77"/>
      <c r="L32" s="74">
        <v>5</v>
      </c>
      <c r="M32" s="74">
        <v>5.8</v>
      </c>
      <c r="N32" s="74">
        <v>8</v>
      </c>
      <c r="O32" s="75">
        <v>9.9</v>
      </c>
      <c r="P32" s="78" t="s">
        <v>106</v>
      </c>
      <c r="Q32" s="79">
        <v>26</v>
      </c>
      <c r="R32" s="76">
        <v>1.6</v>
      </c>
      <c r="S32" s="76">
        <v>44.3</v>
      </c>
      <c r="T32" s="76">
        <v>0</v>
      </c>
      <c r="U32" s="76"/>
      <c r="V32" s="80"/>
      <c r="W32" s="73">
        <v>986.5</v>
      </c>
      <c r="X32" s="121">
        <f t="shared" si="2"/>
        <v>996.8683134534496</v>
      </c>
      <c r="Y32" s="127">
        <f>-Z32-Z32-Y310</f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8.302890934011156</v>
      </c>
      <c r="AI32">
        <f t="shared" si="5"/>
        <v>7.903784318055541</v>
      </c>
      <c r="AJ32">
        <f t="shared" si="6"/>
        <v>7.3444843180555415</v>
      </c>
      <c r="AK32">
        <f t="shared" si="12"/>
        <v>2.564558661327162</v>
      </c>
      <c r="AU32">
        <f t="shared" si="13"/>
        <v>10.543850680136874</v>
      </c>
    </row>
    <row r="33" spans="1:47" ht="12.75">
      <c r="A33" s="63">
        <v>25</v>
      </c>
      <c r="B33" s="64">
        <v>1.3</v>
      </c>
      <c r="C33" s="65">
        <v>0.5</v>
      </c>
      <c r="D33" s="65">
        <v>7.8</v>
      </c>
      <c r="E33" s="65">
        <v>-0.1</v>
      </c>
      <c r="F33" s="66">
        <f t="shared" si="0"/>
        <v>3.85</v>
      </c>
      <c r="G33" s="67">
        <f t="shared" si="7"/>
        <v>84.86210663348518</v>
      </c>
      <c r="H33" s="67">
        <f t="shared" si="1"/>
        <v>-0.960354176193811</v>
      </c>
      <c r="I33" s="68">
        <v>-4.9</v>
      </c>
      <c r="J33" s="66"/>
      <c r="K33" s="68"/>
      <c r="L33" s="65">
        <v>3.4</v>
      </c>
      <c r="M33" s="65">
        <v>4.7</v>
      </c>
      <c r="N33" s="65">
        <v>7.7</v>
      </c>
      <c r="O33" s="66">
        <v>9.7</v>
      </c>
      <c r="P33" s="69" t="s">
        <v>143</v>
      </c>
      <c r="Q33" s="70">
        <v>21</v>
      </c>
      <c r="R33" s="67">
        <v>4</v>
      </c>
      <c r="S33" s="67">
        <v>34.9</v>
      </c>
      <c r="T33" s="67">
        <v>0</v>
      </c>
      <c r="U33" s="67"/>
      <c r="V33" s="71"/>
      <c r="W33" s="64">
        <v>1011.3</v>
      </c>
      <c r="X33" s="121">
        <f t="shared" si="2"/>
        <v>1022.0458711631096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6.709066299714163</v>
      </c>
      <c r="AI33">
        <f t="shared" si="5"/>
        <v>6.332654997374652</v>
      </c>
      <c r="AJ33">
        <f t="shared" si="6"/>
        <v>5.693454997374652</v>
      </c>
      <c r="AK33">
        <f t="shared" si="12"/>
        <v>-0.960354176193811</v>
      </c>
      <c r="AU33">
        <f t="shared" si="13"/>
        <v>10.723033900607971</v>
      </c>
    </row>
    <row r="34" spans="1:47" ht="12.75">
      <c r="A34" s="72">
        <v>26</v>
      </c>
      <c r="B34" s="73">
        <v>7.8</v>
      </c>
      <c r="C34" s="74">
        <v>7.4</v>
      </c>
      <c r="D34" s="74">
        <v>10.5</v>
      </c>
      <c r="E34" s="74">
        <v>-1.4</v>
      </c>
      <c r="F34" s="75">
        <f t="shared" si="0"/>
        <v>4.55</v>
      </c>
      <c r="G34" s="67">
        <f t="shared" si="7"/>
        <v>94.28320212989789</v>
      </c>
      <c r="H34" s="76">
        <f t="shared" si="1"/>
        <v>6.939800337425242</v>
      </c>
      <c r="I34" s="77">
        <v>-6</v>
      </c>
      <c r="J34" s="75"/>
      <c r="K34" s="77"/>
      <c r="L34" s="74">
        <v>5</v>
      </c>
      <c r="M34" s="74">
        <v>5.3</v>
      </c>
      <c r="N34" s="74">
        <v>7.1</v>
      </c>
      <c r="O34" s="75">
        <v>9.4</v>
      </c>
      <c r="P34" s="78" t="s">
        <v>124</v>
      </c>
      <c r="Q34" s="79">
        <v>20</v>
      </c>
      <c r="R34" s="76">
        <v>0</v>
      </c>
      <c r="S34" s="76">
        <v>11.9</v>
      </c>
      <c r="T34" s="76">
        <v>0</v>
      </c>
      <c r="U34" s="76"/>
      <c r="V34" s="80"/>
      <c r="W34" s="73">
        <v>1016</v>
      </c>
      <c r="X34" s="121">
        <f t="shared" si="2"/>
        <v>1026.544530970399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10.57743042767468</v>
      </c>
      <c r="AI34">
        <f t="shared" si="5"/>
        <v>10.29234011027384</v>
      </c>
      <c r="AJ34">
        <f t="shared" si="6"/>
        <v>9.97274011027384</v>
      </c>
      <c r="AK34">
        <f t="shared" si="12"/>
        <v>6.939800337425242</v>
      </c>
      <c r="AU34">
        <f t="shared" si="13"/>
        <v>10.40593449777459</v>
      </c>
    </row>
    <row r="35" spans="1:47" ht="12.75">
      <c r="A35" s="63">
        <v>27</v>
      </c>
      <c r="B35" s="64">
        <v>7.3</v>
      </c>
      <c r="C35" s="65">
        <v>6.7</v>
      </c>
      <c r="D35" s="65">
        <v>10.3</v>
      </c>
      <c r="E35" s="65">
        <v>7.2</v>
      </c>
      <c r="F35" s="66">
        <f t="shared" si="0"/>
        <v>8.75</v>
      </c>
      <c r="G35" s="67">
        <f t="shared" si="7"/>
        <v>91.27542339748055</v>
      </c>
      <c r="H35" s="67">
        <f t="shared" si="1"/>
        <v>5.973970090264136</v>
      </c>
      <c r="I35" s="68">
        <v>5</v>
      </c>
      <c r="J35" s="66"/>
      <c r="K35" s="68"/>
      <c r="L35" s="65">
        <v>7.5</v>
      </c>
      <c r="M35" s="65">
        <v>5.5</v>
      </c>
      <c r="N35" s="65">
        <v>7.5</v>
      </c>
      <c r="O35" s="66">
        <v>9.4</v>
      </c>
      <c r="P35" s="69" t="s">
        <v>117</v>
      </c>
      <c r="Q35" s="70">
        <v>27</v>
      </c>
      <c r="R35" s="67">
        <v>0.1</v>
      </c>
      <c r="S35" s="67">
        <v>35.5</v>
      </c>
      <c r="T35" s="67">
        <v>0</v>
      </c>
      <c r="U35" s="67"/>
      <c r="V35" s="71"/>
      <c r="W35" s="64">
        <v>1001.6</v>
      </c>
      <c r="X35" s="121">
        <f t="shared" si="2"/>
        <v>1012.0137261655315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10.22213458915475</v>
      </c>
      <c r="AI35">
        <f t="shared" si="5"/>
        <v>9.809696626511307</v>
      </c>
      <c r="AJ35">
        <f t="shared" si="6"/>
        <v>9.330296626511307</v>
      </c>
      <c r="AK35">
        <f t="shared" si="12"/>
        <v>5.973970090264136</v>
      </c>
      <c r="AU35">
        <f t="shared" si="13"/>
        <v>10.448369062136917</v>
      </c>
    </row>
    <row r="36" spans="1:47" ht="12.75">
      <c r="A36" s="72">
        <v>28</v>
      </c>
      <c r="B36" s="73">
        <v>0.2</v>
      </c>
      <c r="C36" s="74">
        <v>0.1</v>
      </c>
      <c r="D36" s="74">
        <v>5.3</v>
      </c>
      <c r="E36" s="74">
        <v>0.1</v>
      </c>
      <c r="F36" s="75">
        <f t="shared" si="0"/>
        <v>2.6999999999999997</v>
      </c>
      <c r="G36" s="67">
        <f t="shared" si="7"/>
        <v>97.9868865791859</v>
      </c>
      <c r="H36" s="76">
        <f t="shared" si="1"/>
        <v>-0.07979706734461338</v>
      </c>
      <c r="I36" s="77">
        <v>-3</v>
      </c>
      <c r="J36" s="75"/>
      <c r="K36" s="77"/>
      <c r="L36" s="74">
        <v>4.9</v>
      </c>
      <c r="M36" s="74">
        <v>5.9</v>
      </c>
      <c r="N36" s="74">
        <v>8.1</v>
      </c>
      <c r="O36" s="75">
        <v>9.3</v>
      </c>
      <c r="P36" s="78" t="s">
        <v>152</v>
      </c>
      <c r="Q36" s="79">
        <v>10</v>
      </c>
      <c r="R36" s="76">
        <v>1.5</v>
      </c>
      <c r="S36" s="76">
        <v>32.6</v>
      </c>
      <c r="T36" s="76">
        <v>0.1</v>
      </c>
      <c r="U36" s="76"/>
      <c r="V36" s="80"/>
      <c r="W36" s="73">
        <v>990</v>
      </c>
      <c r="X36" s="121">
        <f t="shared" si="2"/>
        <v>1000.5621371767655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6.196393484898889</v>
      </c>
      <c r="AI36">
        <f t="shared" si="5"/>
        <v>6.1515530560479394</v>
      </c>
      <c r="AJ36">
        <f t="shared" si="6"/>
        <v>6.071653056047939</v>
      </c>
      <c r="AK36">
        <f t="shared" si="12"/>
        <v>-0.07979706734461338</v>
      </c>
      <c r="AU36">
        <f t="shared" si="13"/>
        <v>10.365001550449055</v>
      </c>
    </row>
    <row r="37" spans="1:47" ht="12.75">
      <c r="A37" s="63">
        <v>29</v>
      </c>
      <c r="B37" s="64">
        <v>-0.1</v>
      </c>
      <c r="C37" s="65">
        <v>-0.4</v>
      </c>
      <c r="D37" s="65">
        <v>1.4</v>
      </c>
      <c r="E37" s="65">
        <v>-0.4</v>
      </c>
      <c r="F37" s="66">
        <f t="shared" si="0"/>
        <v>0.49999999999999994</v>
      </c>
      <c r="G37" s="67">
        <f t="shared" si="7"/>
        <v>94.27481151177992</v>
      </c>
      <c r="H37" s="67">
        <f t="shared" si="1"/>
        <v>-0.907316047003767</v>
      </c>
      <c r="I37" s="68">
        <v>-1.9</v>
      </c>
      <c r="J37" s="66"/>
      <c r="K37" s="68"/>
      <c r="L37" s="65">
        <v>5</v>
      </c>
      <c r="M37" s="65">
        <v>5.7</v>
      </c>
      <c r="N37" s="65">
        <v>7.7</v>
      </c>
      <c r="O37" s="66">
        <v>9.2</v>
      </c>
      <c r="P37" s="69" t="s">
        <v>154</v>
      </c>
      <c r="Q37" s="70">
        <v>10</v>
      </c>
      <c r="R37" s="67">
        <v>0</v>
      </c>
      <c r="S37" s="67">
        <v>15</v>
      </c>
      <c r="T37" s="67">
        <v>0</v>
      </c>
      <c r="U37" s="67"/>
      <c r="V37" s="71"/>
      <c r="W37" s="64">
        <v>986</v>
      </c>
      <c r="X37" s="121">
        <f t="shared" si="2"/>
        <v>996.5310915963844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6.062732728763058</v>
      </c>
      <c r="AI37">
        <f t="shared" si="5"/>
        <v>5.931629852504364</v>
      </c>
      <c r="AJ37">
        <f t="shared" si="6"/>
        <v>5.715629852504364</v>
      </c>
      <c r="AK37">
        <f t="shared" si="12"/>
        <v>-0.907316047003767</v>
      </c>
      <c r="AU37">
        <f t="shared" si="13"/>
        <v>10.443465297609455</v>
      </c>
    </row>
    <row r="38" spans="1:47" ht="12.75">
      <c r="A38" s="72">
        <v>30</v>
      </c>
      <c r="B38" s="73">
        <v>-0.4</v>
      </c>
      <c r="C38" s="74">
        <v>-0.6</v>
      </c>
      <c r="D38" s="74">
        <v>3.9</v>
      </c>
      <c r="E38" s="74">
        <v>-1.6</v>
      </c>
      <c r="F38" s="75">
        <f t="shared" si="0"/>
        <v>1.15</v>
      </c>
      <c r="G38" s="67">
        <f t="shared" si="7"/>
        <v>96.12245221736748</v>
      </c>
      <c r="H38" s="76">
        <f t="shared" si="1"/>
        <v>-0.9407844571972753</v>
      </c>
      <c r="I38" s="77">
        <v>-5</v>
      </c>
      <c r="J38" s="75"/>
      <c r="K38" s="77"/>
      <c r="L38" s="74">
        <v>3.6</v>
      </c>
      <c r="M38" s="74">
        <v>4.7</v>
      </c>
      <c r="N38" s="74">
        <v>7.2</v>
      </c>
      <c r="O38" s="75">
        <v>9.1</v>
      </c>
      <c r="P38" s="78" t="s">
        <v>155</v>
      </c>
      <c r="Q38" s="79">
        <v>14</v>
      </c>
      <c r="R38" s="76">
        <v>0</v>
      </c>
      <c r="S38" s="76">
        <v>19</v>
      </c>
      <c r="T38" s="76">
        <v>0</v>
      </c>
      <c r="U38" s="76"/>
      <c r="V38" s="80"/>
      <c r="W38" s="73">
        <v>988.1</v>
      </c>
      <c r="X38" s="121">
        <f t="shared" si="2"/>
        <v>998.6652011868674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5.931629852504364</v>
      </c>
      <c r="AI38">
        <f t="shared" si="5"/>
        <v>5.845628070684612</v>
      </c>
      <c r="AJ38">
        <f t="shared" si="6"/>
        <v>5.701628070684612</v>
      </c>
      <c r="AK38">
        <f t="shared" si="12"/>
        <v>-0.9407844571972753</v>
      </c>
      <c r="AU38">
        <f t="shared" si="13"/>
        <v>10.62299443118087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10.487510740602387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10.368313453449517</v>
      </c>
    </row>
    <row r="41" spans="1:47" ht="13.5" thickBot="1">
      <c r="A41" s="113" t="s">
        <v>19</v>
      </c>
      <c r="B41" s="114">
        <f>SUM(B9:B39)</f>
        <v>190.50000000000003</v>
      </c>
      <c r="C41" s="115">
        <f aca="true" t="shared" si="14" ref="C41:V41">SUM(C9:C39)</f>
        <v>175.49999999999994</v>
      </c>
      <c r="D41" s="115">
        <f t="shared" si="14"/>
        <v>278.5</v>
      </c>
      <c r="E41" s="115">
        <f t="shared" si="14"/>
        <v>127.39999999999998</v>
      </c>
      <c r="F41" s="116">
        <f t="shared" si="14"/>
        <v>202.94999999999996</v>
      </c>
      <c r="G41" s="117">
        <f t="shared" si="14"/>
        <v>2775.6188761612825</v>
      </c>
      <c r="H41" s="117">
        <f>SUM(H9:H39)</f>
        <v>155.50361590852964</v>
      </c>
      <c r="I41" s="118">
        <f t="shared" si="14"/>
        <v>39.800000000000004</v>
      </c>
      <c r="J41" s="116">
        <f t="shared" si="14"/>
        <v>0</v>
      </c>
      <c r="K41" s="118">
        <f t="shared" si="14"/>
        <v>0</v>
      </c>
      <c r="L41" s="115">
        <f t="shared" si="14"/>
        <v>220.40000000000006</v>
      </c>
      <c r="M41" s="115">
        <f t="shared" si="14"/>
        <v>228.20000000000002</v>
      </c>
      <c r="N41" s="115">
        <f t="shared" si="14"/>
        <v>269.4</v>
      </c>
      <c r="O41" s="116">
        <f t="shared" si="14"/>
        <v>307.8</v>
      </c>
      <c r="P41" s="114"/>
      <c r="Q41" s="119">
        <f t="shared" si="14"/>
        <v>711</v>
      </c>
      <c r="R41" s="117">
        <f t="shared" si="14"/>
        <v>31.300000000000004</v>
      </c>
      <c r="S41" s="117"/>
      <c r="T41" s="117">
        <f>SUM(T9:T39)</f>
        <v>63.70000000000001</v>
      </c>
      <c r="U41" s="139"/>
      <c r="V41" s="119">
        <f t="shared" si="14"/>
        <v>0</v>
      </c>
      <c r="W41" s="117">
        <f>SUM(W9:W39)</f>
        <v>30092.599999999995</v>
      </c>
      <c r="X41" s="123">
        <f>SUM(X9:X39)</f>
        <v>30406.571331881732</v>
      </c>
      <c r="Y41" s="117">
        <f>SUM(Y9:Y39)</f>
        <v>0</v>
      </c>
      <c r="Z41" s="123">
        <f>SUM(Z9:Z39)</f>
        <v>1</v>
      </c>
      <c r="AA41" s="138">
        <f>SUM(AA9:AA39)</f>
        <v>0</v>
      </c>
      <c r="AB41">
        <f>MAX(AB9:AB39)</f>
        <v>14</v>
      </c>
      <c r="AC41">
        <f>MAX(AC9:AC39)</f>
        <v>23</v>
      </c>
      <c r="AD41">
        <f>MAX(AD9:AD39)</f>
        <v>23</v>
      </c>
      <c r="AE41">
        <f>MAX(AE9:AE39)</f>
        <v>9</v>
      </c>
      <c r="AF41">
        <f>MAX(AF9:AF39)</f>
        <v>11</v>
      </c>
      <c r="AU41">
        <f t="shared" si="13"/>
        <v>10.745871163109635</v>
      </c>
    </row>
    <row r="42" spans="1:47" ht="12.75">
      <c r="A42" s="72" t="s">
        <v>20</v>
      </c>
      <c r="B42" s="73">
        <f>AVERAGE(B9:B39)</f>
        <v>6.3500000000000005</v>
      </c>
      <c r="C42" s="74">
        <f aca="true" t="shared" si="15" ref="C42:V42">AVERAGE(C9:C39)</f>
        <v>5.849999999999998</v>
      </c>
      <c r="D42" s="74">
        <f t="shared" si="15"/>
        <v>9.283333333333333</v>
      </c>
      <c r="E42" s="74">
        <f t="shared" si="15"/>
        <v>4.246666666666666</v>
      </c>
      <c r="F42" s="75">
        <f t="shared" si="15"/>
        <v>6.764999999999999</v>
      </c>
      <c r="G42" s="76">
        <f t="shared" si="15"/>
        <v>92.52062920537608</v>
      </c>
      <c r="H42" s="76">
        <f>AVERAGE(H9:H39)</f>
        <v>5.183453863617655</v>
      </c>
      <c r="I42" s="77">
        <f t="shared" si="15"/>
        <v>1.3266666666666669</v>
      </c>
      <c r="J42" s="75" t="e">
        <f t="shared" si="15"/>
        <v>#DIV/0!</v>
      </c>
      <c r="K42" s="77" t="e">
        <f t="shared" si="15"/>
        <v>#DIV/0!</v>
      </c>
      <c r="L42" s="74">
        <f t="shared" si="15"/>
        <v>7.3466666666666685</v>
      </c>
      <c r="M42" s="74">
        <f t="shared" si="15"/>
        <v>7.606666666666667</v>
      </c>
      <c r="N42" s="74">
        <f t="shared" si="15"/>
        <v>8.979999999999999</v>
      </c>
      <c r="O42" s="75">
        <f t="shared" si="15"/>
        <v>10.26</v>
      </c>
      <c r="P42" s="73"/>
      <c r="Q42" s="75">
        <f t="shared" si="15"/>
        <v>23.7</v>
      </c>
      <c r="R42" s="76">
        <f t="shared" si="15"/>
        <v>1.0433333333333334</v>
      </c>
      <c r="S42" s="76"/>
      <c r="T42" s="76">
        <f>AVERAGE(T9:T39)</f>
        <v>2.1233333333333335</v>
      </c>
      <c r="U42" s="76"/>
      <c r="V42" s="76" t="e">
        <f t="shared" si="15"/>
        <v>#DIV/0!</v>
      </c>
      <c r="W42" s="76">
        <f>AVERAGE(W9:W39)</f>
        <v>1003.0866666666665</v>
      </c>
      <c r="X42" s="124">
        <f>AVERAGE(X9:X39)</f>
        <v>1013.5523777293911</v>
      </c>
      <c r="Y42" s="127"/>
      <c r="Z42" s="134"/>
      <c r="AA42" s="130"/>
      <c r="AU42">
        <f t="shared" si="13"/>
        <v>10.544530970398986</v>
      </c>
    </row>
    <row r="43" spans="1:47" ht="12.75">
      <c r="A43" s="72" t="s">
        <v>21</v>
      </c>
      <c r="B43" s="73">
        <f>MAX(B9:B39)</f>
        <v>11.9</v>
      </c>
      <c r="C43" s="74">
        <f aca="true" t="shared" si="16" ref="C43:V43">MAX(C9:C39)</f>
        <v>11</v>
      </c>
      <c r="D43" s="74">
        <f t="shared" si="16"/>
        <v>15.5</v>
      </c>
      <c r="E43" s="74">
        <f t="shared" si="16"/>
        <v>9.6</v>
      </c>
      <c r="F43" s="75">
        <f t="shared" si="16"/>
        <v>11.7</v>
      </c>
      <c r="G43" s="76">
        <f t="shared" si="16"/>
        <v>98.60905950113288</v>
      </c>
      <c r="H43" s="76">
        <f>MAX(H9:H39)</f>
        <v>10.441176361556773</v>
      </c>
      <c r="I43" s="77">
        <f t="shared" si="16"/>
        <v>8.5</v>
      </c>
      <c r="J43" s="75">
        <f t="shared" si="16"/>
        <v>0</v>
      </c>
      <c r="K43" s="77">
        <f t="shared" si="16"/>
        <v>0</v>
      </c>
      <c r="L43" s="74">
        <f t="shared" si="16"/>
        <v>10</v>
      </c>
      <c r="M43" s="74">
        <f t="shared" si="16"/>
        <v>9.6</v>
      </c>
      <c r="N43" s="74">
        <f t="shared" si="16"/>
        <v>10.1</v>
      </c>
      <c r="O43" s="75">
        <f t="shared" si="16"/>
        <v>11</v>
      </c>
      <c r="P43" s="73"/>
      <c r="Q43" s="70">
        <f t="shared" si="16"/>
        <v>47</v>
      </c>
      <c r="R43" s="76">
        <f t="shared" si="16"/>
        <v>4.7</v>
      </c>
      <c r="S43" s="76"/>
      <c r="T43" s="76">
        <f>MAX(T9:T39)</f>
        <v>22.6</v>
      </c>
      <c r="U43" s="140"/>
      <c r="V43" s="70">
        <f t="shared" si="16"/>
        <v>0</v>
      </c>
      <c r="W43" s="76">
        <f>MAX(W9:W39)</f>
        <v>1022.1</v>
      </c>
      <c r="X43" s="124">
        <f>MAX(X9:X39)</f>
        <v>1032.823033900608</v>
      </c>
      <c r="Y43" s="127"/>
      <c r="Z43" s="134"/>
      <c r="AA43" s="127"/>
      <c r="AU43">
        <f t="shared" si="13"/>
        <v>10.413726165531463</v>
      </c>
    </row>
    <row r="44" spans="1:47" ht="13.5" thickBot="1">
      <c r="A44" s="81" t="s">
        <v>22</v>
      </c>
      <c r="B44" s="82">
        <f>MIN(B9:B39)</f>
        <v>-0.4</v>
      </c>
      <c r="C44" s="83">
        <f aca="true" t="shared" si="17" ref="C44:V44">MIN(C9:C39)</f>
        <v>-0.6</v>
      </c>
      <c r="D44" s="83">
        <f t="shared" si="17"/>
        <v>1.4</v>
      </c>
      <c r="E44" s="83">
        <f t="shared" si="17"/>
        <v>-2.4</v>
      </c>
      <c r="F44" s="84">
        <f t="shared" si="17"/>
        <v>0.49999999999999994</v>
      </c>
      <c r="G44" s="85">
        <f t="shared" si="17"/>
        <v>68.5741201176527</v>
      </c>
      <c r="H44" s="85">
        <f>MIN(H9:H39)</f>
        <v>-0.960354176193811</v>
      </c>
      <c r="I44" s="86">
        <f t="shared" si="17"/>
        <v>-7.2</v>
      </c>
      <c r="J44" s="84">
        <f t="shared" si="17"/>
        <v>0</v>
      </c>
      <c r="K44" s="86">
        <f t="shared" si="17"/>
        <v>0</v>
      </c>
      <c r="L44" s="83">
        <f t="shared" si="17"/>
        <v>3.4</v>
      </c>
      <c r="M44" s="83">
        <f t="shared" si="17"/>
        <v>4.7</v>
      </c>
      <c r="N44" s="83">
        <f t="shared" si="17"/>
        <v>7.1</v>
      </c>
      <c r="O44" s="84">
        <f t="shared" si="17"/>
        <v>9.1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985.9</v>
      </c>
      <c r="X44" s="125">
        <f>MIN(X9:X39)</f>
        <v>996.3875107406024</v>
      </c>
      <c r="Y44" s="128"/>
      <c r="Z44" s="136"/>
      <c r="AA44" s="128"/>
      <c r="AU44">
        <f t="shared" si="13"/>
        <v>10.562137176765516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10.531091596384373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10.565201186867451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0</v>
      </c>
    </row>
    <row r="61" spans="2:6" ht="12.75">
      <c r="B61">
        <f>DCOUNTA(T8:T38,1,B59:B60)</f>
        <v>15</v>
      </c>
      <c r="C61">
        <f>DCOUNTA(T8:T38,1,C59:C60)</f>
        <v>13</v>
      </c>
      <c r="D61">
        <f>DCOUNTA(T8:T38,1,D59:D60)</f>
        <v>3</v>
      </c>
      <c r="F61">
        <f>DCOUNTA(T8:T38,1,F59:F60)</f>
        <v>0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13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5">
      <selection activeCell="E11" sqref="E11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3" t="s">
        <v>91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163</v>
      </c>
      <c r="E6" s="3"/>
      <c r="F6" s="3"/>
      <c r="G6" s="154" t="s">
        <v>57</v>
      </c>
      <c r="H6" s="155"/>
      <c r="I6" s="155"/>
      <c r="J6" s="155"/>
      <c r="K6" s="155"/>
      <c r="L6" s="155"/>
      <c r="M6" s="155"/>
      <c r="N6" s="156"/>
    </row>
    <row r="7" spans="1:25" ht="12.75">
      <c r="A7" s="27" t="s">
        <v>29</v>
      </c>
      <c r="B7" s="3"/>
      <c r="C7" s="22">
        <f>Data1!$D$42</f>
        <v>9.283333333333333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4.246666666666666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6.764999999999999</v>
      </c>
      <c r="D9" s="5">
        <v>0.7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15.5</v>
      </c>
      <c r="C10" s="5" t="s">
        <v>32</v>
      </c>
      <c r="D10" s="5">
        <f>Data1!$AB$41</f>
        <v>14</v>
      </c>
      <c r="E10" s="3"/>
      <c r="F10" s="40">
        <v>2</v>
      </c>
      <c r="G10" s="93" t="s">
        <v>111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-2.4</v>
      </c>
      <c r="C11" s="5" t="s">
        <v>32</v>
      </c>
      <c r="D11" s="24">
        <f>Data1!$AC$41</f>
        <v>23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-7.2</v>
      </c>
      <c r="C12" s="5" t="s">
        <v>32</v>
      </c>
      <c r="D12" s="24">
        <f>Data1!$AD$41</f>
        <v>23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10.26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114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63.70000000000001</v>
      </c>
      <c r="D17" s="5">
        <v>99</v>
      </c>
      <c r="E17" s="3"/>
      <c r="F17" s="40">
        <v>9</v>
      </c>
      <c r="G17" s="93" t="s">
        <v>119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13</v>
      </c>
      <c r="D19" s="5"/>
      <c r="E19" s="3"/>
      <c r="F19" s="40">
        <v>11</v>
      </c>
      <c r="G19" s="93" t="s">
        <v>123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22.6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9</v>
      </c>
      <c r="D22" s="5"/>
      <c r="E22" s="3"/>
      <c r="F22" s="40">
        <v>14</v>
      </c>
      <c r="G22" s="93" t="s">
        <v>129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4.7</v>
      </c>
      <c r="D25" s="5" t="s">
        <v>46</v>
      </c>
      <c r="E25" s="5">
        <f>Data1!$AF$41</f>
        <v>11</v>
      </c>
      <c r="F25" s="40">
        <v>17</v>
      </c>
      <c r="G25" s="93" t="s">
        <v>135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31.300000000000004</v>
      </c>
      <c r="D26" s="5" t="s">
        <v>46</v>
      </c>
      <c r="E26" s="3"/>
      <c r="F26" s="40">
        <v>18</v>
      </c>
      <c r="G26" s="93" t="s">
        <v>137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141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47</v>
      </c>
      <c r="D30" s="5"/>
      <c r="E30" s="5"/>
      <c r="F30" s="40">
        <v>22</v>
      </c>
      <c r="G30" s="93" t="s">
        <v>146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147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148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1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153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156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0</v>
      </c>
      <c r="D38" s="5"/>
      <c r="E38" s="3"/>
      <c r="F38" s="40">
        <v>30</v>
      </c>
      <c r="G38" s="93" t="s">
        <v>157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6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11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143" t="s">
        <v>107</v>
      </c>
      <c r="B42" s="3" t="s">
        <v>158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144" t="s">
        <v>162</v>
      </c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2008-02-13T09:21:39Z</cp:lastPrinted>
  <dcterms:created xsi:type="dcterms:W3CDTF">1998-03-11T18:30:34Z</dcterms:created>
  <dcterms:modified xsi:type="dcterms:W3CDTF">2008-12-02T19:46:41Z</dcterms:modified>
  <cp:category/>
  <cp:version/>
  <cp:contentType/>
  <cp:contentStatus/>
</cp:coreProperties>
</file>