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<sst xmlns="http://schemas.openxmlformats.org/spreadsheetml/2006/main" count="191" uniqueCount="165">
  <si>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</si>
  <si>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</si>
  <si>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</si>
  <si>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</si>
  <si>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</si>
  <si>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</si>
  <si>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</si>
  <si>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</si>
  <si>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</si>
  <si>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</si>
  <si>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</si>
  <si>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</si>
  <si>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</si>
  <si>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</si>
  <si>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</si>
  <si>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</si>
  <si>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</si>
  <si>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</si>
  <si>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</si>
  <si>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</si>
  <si>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</si>
  <si>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</si>
  <si>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</si>
  <si>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</si>
  <si>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</si>
  <si>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</si>
  <si>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</si>
  <si>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</si>
  <si>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</si>
  <si>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</si>
  <si>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</si>
  <si>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</si>
  <si>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</si>
  <si>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</si>
  <si>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</si>
  <si>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</si>
  <si>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</si>
  <si>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</si>
  <si>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</si>
  <si>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</si>
  <si>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</si>
  <si>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</si>
  <si>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</si>
  <si>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</si>
  <si>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</si>
  <si>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</si>
  <si>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</si>
  <si>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</si>
  <si>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</si>
  <si>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</si>
  <si>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</si>
  <si>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</si>
  <si>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</si>
  <si>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</si>
  <si>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</si>
  <si>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</si>
  <si>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</si>
  <si>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</si>
  <si>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</si>
  <si>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</si>
  <si>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</si>
  <si>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</si>
  <si>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</si>
  <si>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</si>
  <si>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</si>
  <si>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</si>
  <si>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</si>
  <si>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</si>
  <si>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</si>
  <si>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</si>
  <si>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</si>
  <si>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</si>
  <si>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</si>
  <si>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</si>
  <si>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</si>
  <si>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</si>
  <si>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</si>
  <si>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</si>
  <si>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</si>
  <si>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</si>
  <si>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</si>
  <si>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</si>
  <si>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</si>
  <si>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</si>
  <si>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</si>
  <si>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</si>
  <si>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</si>
  <si>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</si>
  <si>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</si>
  <si>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</si>
  <si>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</si>
  <si>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</si>
  <si>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</si>
  <si>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</si>
  <si>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</si>
  <si>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</si>
  <si>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</si>
  <si>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</si>
  <si>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</si>
  <si>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</si>
  <si>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</si>
  <si>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</si>
  <si>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</si>
  <si>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</si>
  <si>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W1</t>
  </si>
  <si>
    <t xml:space="preserve">A bright and very mild start to November. Cloudier later, and turning breezy too. </t>
  </si>
  <si>
    <t>SSW3</t>
  </si>
  <si>
    <t>SSW1</t>
  </si>
  <si>
    <t>SSE1</t>
  </si>
  <si>
    <t>NNW1</t>
  </si>
  <si>
    <t>SE2</t>
  </si>
  <si>
    <t>A cold start, then cloudy with winds increasing. Turning milder but wetter overnight.</t>
  </si>
  <si>
    <t>A cold start with bright or sunny intervals through the day. Temperatures a little higher.</t>
  </si>
  <si>
    <t>The first frost of the season, with bright spells. Feeling cold with temperatures striggling.</t>
  </si>
  <si>
    <t>Bright spells and lighter winds, with temperatures baxk to nearer the average.</t>
  </si>
  <si>
    <t>Windy and mild, though less mild than yesterday. Some sunshine with rain overnight.</t>
  </si>
  <si>
    <t>S1</t>
  </si>
  <si>
    <t>SE3</t>
  </si>
  <si>
    <t>ESE3</t>
  </si>
  <si>
    <t>S2</t>
  </si>
  <si>
    <t>Cloudy and damp but mild with a few light showers. Little or no brightness.</t>
  </si>
  <si>
    <t>Brighter and mild with some sunshine. Mostly light winds, and generally dry.</t>
  </si>
  <si>
    <t>Dry for most of daylight hours, but then turning wet by evening with some heavy rain.</t>
  </si>
  <si>
    <t>Chilly but generally rather cloudy with very little if any brighter skies.</t>
  </si>
  <si>
    <t xml:space="preserve">Very mild with some sunshine at times, but also a few showers developing. </t>
  </si>
  <si>
    <t>Windy and very mild, but also some spells of rain. Rather dull with no brightness.</t>
  </si>
  <si>
    <t>Mild and quite bright with some sunny intervals at times. A few showers too.</t>
  </si>
  <si>
    <t>Mild and mostly cloudy with spells of rain developing, especially later on in the day.</t>
  </si>
  <si>
    <t>A wet day with the main rain band clearing, to leave blustery and heavy showers.</t>
  </si>
  <si>
    <t>Much improvement with a bright, dry and often sunny day. Quite mild still.</t>
  </si>
  <si>
    <t>Mostly cloudy and mostly dry,with a few showers developing from time to time.</t>
  </si>
  <si>
    <t>Mild, breezy and cloudy with some showery rain developing from time to time.</t>
  </si>
  <si>
    <t>tr</t>
  </si>
  <si>
    <t>A cloudy, breezy day with rain arriving by mid-afternoon, light at first. Heavier overnight.</t>
  </si>
  <si>
    <t>A very wet start, with rain only slowly clearing thrught the afternoon. Cooler later.</t>
  </si>
  <si>
    <t>A damp day with spells of rain on and off, but a little drier later. Some brightness. Very mild!</t>
  </si>
  <si>
    <t>A touch of ground frost first thing, then generally dry and fairly bright on the whole.</t>
  </si>
  <si>
    <t>A generally dry picture with some brighter weather from time to time. Mild temperatures.</t>
  </si>
  <si>
    <t>SW1</t>
  </si>
  <si>
    <t xml:space="preserve">A cold and misty start with some frost, but bright at times through the day. </t>
  </si>
  <si>
    <t>Frosty and foggy start, and remaining cold and cloudy for much of the day. Rain later.</t>
  </si>
  <si>
    <t>Cloudy and mild with a few damp patches, give some ligth drizzle. Showers later.</t>
  </si>
  <si>
    <t xml:space="preserve">Milder and damp with a lot of cloud and some mist, especially at first. </t>
  </si>
  <si>
    <t>A frosty start with mosty patches, lifting to low cloud. A cold day with some rain later.</t>
  </si>
  <si>
    <t>NNE1</t>
  </si>
  <si>
    <t>NNE3</t>
  </si>
  <si>
    <t>NE2</t>
  </si>
  <si>
    <t>N2</t>
  </si>
  <si>
    <t>ESE2</t>
  </si>
  <si>
    <t>NE1</t>
  </si>
  <si>
    <t>E2</t>
  </si>
  <si>
    <t>Calm</t>
  </si>
  <si>
    <t>ESE1</t>
  </si>
  <si>
    <t>N1</t>
  </si>
  <si>
    <t>E1</t>
  </si>
  <si>
    <t>NE</t>
  </si>
  <si>
    <t>SW2</t>
  </si>
  <si>
    <t>rather cloud and mild with a few spots of rain, and some heavier showers by evening.</t>
  </si>
  <si>
    <t>A brighter day with some sunshine, and turning out mild again. Cloudier by evening.</t>
  </si>
  <si>
    <t>NOTES:</t>
  </si>
  <si>
    <t>with temperatures consistently above average, this was another mild autumn month. The mean of 7.7C was the highest since 2011 (9.0C), and</t>
  </si>
  <si>
    <t xml:space="preserve">the mean max and min were also the mildest since then. Six air frosts and 10 ground is about average, but the least in November also since </t>
  </si>
  <si>
    <t>2011. Rainfall was also well above average, and very similar to 2012 - but much wetter than last year. It was the least windy November since</t>
  </si>
  <si>
    <t xml:space="preserve">2002 - the highest speed recorded was 33mph. </t>
  </si>
  <si>
    <t>Nov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</si>
</sst>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15.5</c:v>
                </c:pt>
                <c:pt idx="1">
                  <c:v>13.6</c:v>
                </c:pt>
                <c:pt idx="2">
                  <c:v>11</c:v>
                </c:pt>
                <c:pt idx="3">
                  <c:v>8.1</c:v>
                </c:pt>
                <c:pt idx="4">
                  <c:v>10.6</c:v>
                </c:pt>
                <c:pt idx="5">
                  <c:v>11.9</c:v>
                </c:pt>
                <c:pt idx="6">
                  <c:v>11.9</c:v>
                </c:pt>
                <c:pt idx="7">
                  <c:v>11.7</c:v>
                </c:pt>
                <c:pt idx="8">
                  <c:v>11.4</c:v>
                </c:pt>
                <c:pt idx="9">
                  <c:v>11</c:v>
                </c:pt>
                <c:pt idx="10">
                  <c:v>11.4</c:v>
                </c:pt>
                <c:pt idx="11">
                  <c:v>11.7</c:v>
                </c:pt>
                <c:pt idx="12">
                  <c:v>12.4</c:v>
                </c:pt>
                <c:pt idx="13">
                  <c:v>13</c:v>
                </c:pt>
                <c:pt idx="14">
                  <c:v>8.8</c:v>
                </c:pt>
                <c:pt idx="15">
                  <c:v>10</c:v>
                </c:pt>
                <c:pt idx="16">
                  <c:v>9</c:v>
                </c:pt>
                <c:pt idx="17">
                  <c:v>11.6</c:v>
                </c:pt>
                <c:pt idx="18">
                  <c:v>10.5</c:v>
                </c:pt>
                <c:pt idx="19">
                  <c:v>9.9</c:v>
                </c:pt>
                <c:pt idx="20">
                  <c:v>8</c:v>
                </c:pt>
                <c:pt idx="21">
                  <c:v>13.2</c:v>
                </c:pt>
                <c:pt idx="22">
                  <c:v>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11.3</c:v>
                </c:pt>
                <c:pt idx="1">
                  <c:v>11.8</c:v>
                </c:pt>
                <c:pt idx="2">
                  <c:v>6.1</c:v>
                </c:pt>
                <c:pt idx="3">
                  <c:v>-0.8</c:v>
                </c:pt>
                <c:pt idx="4">
                  <c:v>-0.8</c:v>
                </c:pt>
                <c:pt idx="5">
                  <c:v>-2.4</c:v>
                </c:pt>
                <c:pt idx="6">
                  <c:v>4.6</c:v>
                </c:pt>
                <c:pt idx="7">
                  <c:v>5.7</c:v>
                </c:pt>
                <c:pt idx="8">
                  <c:v>3.1</c:v>
                </c:pt>
                <c:pt idx="9">
                  <c:v>4.3</c:v>
                </c:pt>
                <c:pt idx="10">
                  <c:v>6.6</c:v>
                </c:pt>
                <c:pt idx="11">
                  <c:v>9</c:v>
                </c:pt>
                <c:pt idx="12">
                  <c:v>6.7</c:v>
                </c:pt>
                <c:pt idx="13">
                  <c:v>10.3</c:v>
                </c:pt>
                <c:pt idx="14">
                  <c:v>4.1</c:v>
                </c:pt>
                <c:pt idx="15">
                  <c:v>5.2</c:v>
                </c:pt>
                <c:pt idx="16">
                  <c:v>7.1</c:v>
                </c:pt>
                <c:pt idx="17">
                  <c:v>6.1</c:v>
                </c:pt>
                <c:pt idx="18">
                  <c:v>5.2</c:v>
                </c:pt>
                <c:pt idx="19">
                  <c:v>3.2</c:v>
                </c:pt>
                <c:pt idx="20">
                  <c:v>2.1</c:v>
                </c:pt>
                <c:pt idx="21">
                  <c:v>7.5</c:v>
                </c:pt>
                <c:pt idx="22">
                  <c:v>6.7</c:v>
                </c:pt>
              </c:numCache>
            </c:numRef>
          </c:val>
          <c:smooth val="0"/>
        </c:ser>
        <c:marker val="1"/>
        <c:axId val="25212808"/>
        <c:axId val="25588681"/>
      </c:lineChart>
      <c:catAx>
        <c:axId val="2521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88681"/>
        <c:crosses val="autoZero"/>
        <c:auto val="1"/>
        <c:lblOffset val="100"/>
        <c:noMultiLvlLbl val="0"/>
      </c:catAx>
      <c:valAx>
        <c:axId val="25588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5212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8.3</c:v>
                </c:pt>
                <c:pt idx="1">
                  <c:v>2.7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11.6</c:v>
                </c:pt>
                <c:pt idx="8">
                  <c:v>0</c:v>
                </c:pt>
                <c:pt idx="9">
                  <c:v>0.7</c:v>
                </c:pt>
                <c:pt idx="10">
                  <c:v>3.8</c:v>
                </c:pt>
                <c:pt idx="11">
                  <c:v>0.4</c:v>
                </c:pt>
                <c:pt idx="12">
                  <c:v>8</c:v>
                </c:pt>
                <c:pt idx="13">
                  <c:v>1.4</c:v>
                </c:pt>
                <c:pt idx="14">
                  <c:v>0.2</c:v>
                </c:pt>
                <c:pt idx="15">
                  <c:v>11.7</c:v>
                </c:pt>
                <c:pt idx="16">
                  <c:v>0.1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10.1</c:v>
                </c:pt>
                <c:pt idx="21">
                  <c:v>1</c:v>
                </c:pt>
              </c:numCache>
            </c:numRef>
          </c:val>
        </c:ser>
        <c:axId val="28971538"/>
        <c:axId val="59417251"/>
      </c:barChart>
      <c:catAx>
        <c:axId val="28971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17251"/>
        <c:crosses val="autoZero"/>
        <c:auto val="1"/>
        <c:lblOffset val="100"/>
        <c:noMultiLvlLbl val="0"/>
      </c:catAx>
      <c:valAx>
        <c:axId val="59417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8971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3.2</c:v>
                </c:pt>
                <c:pt idx="1">
                  <c:v>0.3</c:v>
                </c:pt>
                <c:pt idx="2">
                  <c:v>4.8</c:v>
                </c:pt>
                <c:pt idx="3">
                  <c:v>2.4</c:v>
                </c:pt>
                <c:pt idx="4">
                  <c:v>3</c:v>
                </c:pt>
                <c:pt idx="5">
                  <c:v>0.2</c:v>
                </c:pt>
                <c:pt idx="6">
                  <c:v>0.3</c:v>
                </c:pt>
                <c:pt idx="7">
                  <c:v>0</c:v>
                </c:pt>
                <c:pt idx="8">
                  <c:v>3.5</c:v>
                </c:pt>
                <c:pt idx="9">
                  <c:v>0.8</c:v>
                </c:pt>
                <c:pt idx="10">
                  <c:v>0</c:v>
                </c:pt>
                <c:pt idx="11">
                  <c:v>1.1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0.1</c:v>
                </c:pt>
              </c:numCache>
            </c:numRef>
          </c:val>
        </c:ser>
        <c:axId val="64993212"/>
        <c:axId val="48067997"/>
      </c:barChart>
      <c:catAx>
        <c:axId val="64993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67997"/>
        <c:crosses val="autoZero"/>
        <c:auto val="1"/>
        <c:lblOffset val="100"/>
        <c:noMultiLvlLbl val="0"/>
      </c:catAx>
      <c:valAx>
        <c:axId val="48067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49932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9.4</c:v>
                </c:pt>
                <c:pt idx="1">
                  <c:v>10.1</c:v>
                </c:pt>
                <c:pt idx="2">
                  <c:v>4.3</c:v>
                </c:pt>
                <c:pt idx="3">
                  <c:v>-3.5</c:v>
                </c:pt>
                <c:pt idx="4">
                  <c:v>-3.8</c:v>
                </c:pt>
                <c:pt idx="5">
                  <c:v>-5.2</c:v>
                </c:pt>
                <c:pt idx="6">
                  <c:v>2.3</c:v>
                </c:pt>
                <c:pt idx="7">
                  <c:v>3.5</c:v>
                </c:pt>
                <c:pt idx="8">
                  <c:v>-0.9</c:v>
                </c:pt>
                <c:pt idx="9">
                  <c:v>0.1</c:v>
                </c:pt>
                <c:pt idx="10">
                  <c:v>5.5</c:v>
                </c:pt>
                <c:pt idx="11">
                  <c:v>8.5</c:v>
                </c:pt>
                <c:pt idx="12">
                  <c:v>2.3</c:v>
                </c:pt>
                <c:pt idx="13">
                  <c:v>9.2</c:v>
                </c:pt>
                <c:pt idx="14">
                  <c:v>-0.4</c:v>
                </c:pt>
                <c:pt idx="15">
                  <c:v>5.3</c:v>
                </c:pt>
                <c:pt idx="16">
                  <c:v>5.5</c:v>
                </c:pt>
                <c:pt idx="17">
                  <c:v>1.2</c:v>
                </c:pt>
                <c:pt idx="18">
                  <c:v>0.3</c:v>
                </c:pt>
                <c:pt idx="19">
                  <c:v>-0.5</c:v>
                </c:pt>
                <c:pt idx="20">
                  <c:v>-1.7</c:v>
                </c:pt>
                <c:pt idx="21">
                  <c:v>7.3</c:v>
                </c:pt>
                <c:pt idx="22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9958790"/>
        <c:axId val="1193655"/>
      </c:lineChart>
      <c:catAx>
        <c:axId val="2995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3655"/>
        <c:crosses val="autoZero"/>
        <c:auto val="1"/>
        <c:lblOffset val="100"/>
        <c:noMultiLvlLbl val="0"/>
      </c:catAx>
      <c:valAx>
        <c:axId val="1193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99587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11.6</c:v>
                </c:pt>
                <c:pt idx="1">
                  <c:v>12.3</c:v>
                </c:pt>
                <c:pt idx="2">
                  <c:v>7.6</c:v>
                </c:pt>
                <c:pt idx="3">
                  <c:v>4</c:v>
                </c:pt>
                <c:pt idx="4">
                  <c:v>5</c:v>
                </c:pt>
                <c:pt idx="5">
                  <c:v>3.8</c:v>
                </c:pt>
                <c:pt idx="6">
                  <c:v>10.6</c:v>
                </c:pt>
                <c:pt idx="7">
                  <c:v>6.8</c:v>
                </c:pt>
                <c:pt idx="9">
                  <c:v>6</c:v>
                </c:pt>
                <c:pt idx="10">
                  <c:v>9.4</c:v>
                </c:pt>
                <c:pt idx="11">
                  <c:v>9.9</c:v>
                </c:pt>
                <c:pt idx="12">
                  <c:v>9.3</c:v>
                </c:pt>
                <c:pt idx="13">
                  <c:v>10</c:v>
                </c:pt>
                <c:pt idx="14">
                  <c:v>6.4</c:v>
                </c:pt>
                <c:pt idx="15">
                  <c:v>9.9</c:v>
                </c:pt>
                <c:pt idx="16">
                  <c:v>9.1</c:v>
                </c:pt>
                <c:pt idx="17">
                  <c:v>7.8</c:v>
                </c:pt>
                <c:pt idx="18">
                  <c:v>7.3</c:v>
                </c:pt>
                <c:pt idx="19">
                  <c:v>6.1</c:v>
                </c:pt>
                <c:pt idx="20">
                  <c:v>8.1</c:v>
                </c:pt>
                <c:pt idx="21">
                  <c:v>11.4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12.4</c:v>
                </c:pt>
                <c:pt idx="1">
                  <c:v>12.8</c:v>
                </c:pt>
                <c:pt idx="2">
                  <c:v>8.8</c:v>
                </c:pt>
                <c:pt idx="3">
                  <c:v>5</c:v>
                </c:pt>
                <c:pt idx="4">
                  <c:v>5.7</c:v>
                </c:pt>
                <c:pt idx="5">
                  <c:v>4.3</c:v>
                </c:pt>
                <c:pt idx="6">
                  <c:v>10.5</c:v>
                </c:pt>
                <c:pt idx="7">
                  <c:v>7.2</c:v>
                </c:pt>
                <c:pt idx="9">
                  <c:v>6.7</c:v>
                </c:pt>
                <c:pt idx="10">
                  <c:v>9.7</c:v>
                </c:pt>
                <c:pt idx="11">
                  <c:v>10.1</c:v>
                </c:pt>
                <c:pt idx="12">
                  <c:v>9.4</c:v>
                </c:pt>
                <c:pt idx="13">
                  <c:v>10.5</c:v>
                </c:pt>
                <c:pt idx="14">
                  <c:v>7.1</c:v>
                </c:pt>
                <c:pt idx="15">
                  <c:v>9.9</c:v>
                </c:pt>
                <c:pt idx="16">
                  <c:v>9.3</c:v>
                </c:pt>
                <c:pt idx="17">
                  <c:v>8.3</c:v>
                </c:pt>
                <c:pt idx="18">
                  <c:v>7.8</c:v>
                </c:pt>
                <c:pt idx="19">
                  <c:v>6.7</c:v>
                </c:pt>
                <c:pt idx="20">
                  <c:v>8.2</c:v>
                </c:pt>
                <c:pt idx="21">
                  <c:v>11</c:v>
                </c:pt>
              </c:numCache>
            </c:numRef>
          </c:val>
          <c:smooth val="0"/>
        </c:ser>
        <c:marker val="1"/>
        <c:axId val="10742896"/>
        <c:axId val="29577201"/>
      </c:lineChart>
      <c:catAx>
        <c:axId val="1074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77201"/>
        <c:crosses val="autoZero"/>
        <c:auto val="1"/>
        <c:lblOffset val="100"/>
        <c:noMultiLvlLbl val="0"/>
      </c:catAx>
      <c:valAx>
        <c:axId val="29577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07428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13.4</c:v>
                </c:pt>
                <c:pt idx="1">
                  <c:v>13.5</c:v>
                </c:pt>
                <c:pt idx="2">
                  <c:v>13.5</c:v>
                </c:pt>
                <c:pt idx="3">
                  <c:v>13.3</c:v>
                </c:pt>
                <c:pt idx="4">
                  <c:v>13</c:v>
                </c:pt>
                <c:pt idx="5">
                  <c:v>12.7</c:v>
                </c:pt>
                <c:pt idx="6">
                  <c:v>12.3</c:v>
                </c:pt>
                <c:pt idx="7">
                  <c:v>11.1</c:v>
                </c:pt>
                <c:pt idx="9">
                  <c:v>10.9</c:v>
                </c:pt>
                <c:pt idx="10">
                  <c:v>11.8</c:v>
                </c:pt>
                <c:pt idx="11">
                  <c:v>11.7</c:v>
                </c:pt>
                <c:pt idx="12">
                  <c:v>11.8</c:v>
                </c:pt>
                <c:pt idx="13">
                  <c:v>11.8</c:v>
                </c:pt>
                <c:pt idx="14">
                  <c:v>11.9</c:v>
                </c:pt>
                <c:pt idx="15">
                  <c:v>11.8</c:v>
                </c:pt>
                <c:pt idx="16">
                  <c:v>11.7</c:v>
                </c:pt>
                <c:pt idx="17">
                  <c:v>11.7</c:v>
                </c:pt>
                <c:pt idx="18">
                  <c:v>11.6</c:v>
                </c:pt>
                <c:pt idx="19">
                  <c:v>11.5</c:v>
                </c:pt>
                <c:pt idx="20">
                  <c:v>11.3</c:v>
                </c:pt>
                <c:pt idx="21">
                  <c:v>11.1</c:v>
                </c:pt>
              </c:numCache>
            </c:numRef>
          </c:val>
          <c:smooth val="0"/>
        </c:ser>
        <c:marker val="1"/>
        <c:axId val="64868218"/>
        <c:axId val="46943051"/>
      </c:lineChart>
      <c:catAx>
        <c:axId val="6486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43051"/>
        <c:crosses val="autoZero"/>
        <c:auto val="1"/>
        <c:lblOffset val="100"/>
        <c:noMultiLvlLbl val="0"/>
      </c:catAx>
      <c:valAx>
        <c:axId val="46943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4868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1013.908508660573</c:v>
                </c:pt>
                <c:pt idx="1">
                  <c:v>1002.749035491416</c:v>
                </c:pt>
                <c:pt idx="2">
                  <c:v>990.4095408660046</c:v>
                </c:pt>
                <c:pt idx="3">
                  <c:v>991.7147114274863</c:v>
                </c:pt>
                <c:pt idx="4">
                  <c:v>1005.3000279946907</c:v>
                </c:pt>
                <c:pt idx="5">
                  <c:v>1006.1574228579922</c:v>
                </c:pt>
                <c:pt idx="6">
                  <c:v>985.1887450891065</c:v>
                </c:pt>
                <c:pt idx="7">
                  <c:v>998.0813110174439</c:v>
                </c:pt>
                <c:pt idx="8">
                  <c:v>1002.0219154794127</c:v>
                </c:pt>
                <c:pt idx="9">
                  <c:v>1002.1415133275888</c:v>
                </c:pt>
                <c:pt idx="10">
                  <c:v>995.2439225230811</c:v>
                </c:pt>
                <c:pt idx="11">
                  <c:v>992.2490892413628</c:v>
                </c:pt>
                <c:pt idx="12">
                  <c:v>1002.0886051011036</c:v>
                </c:pt>
                <c:pt idx="13">
                  <c:v>995.6300459043215</c:v>
                </c:pt>
                <c:pt idx="14">
                  <c:v>1000.371250390847</c:v>
                </c:pt>
                <c:pt idx="15">
                  <c:v>1001.4834623793313</c:v>
                </c:pt>
                <c:pt idx="16">
                  <c:v>1001.8839310317882</c:v>
                </c:pt>
                <c:pt idx="17">
                  <c:v>1011.5872099820283</c:v>
                </c:pt>
                <c:pt idx="18">
                  <c:v>1018.3529791114756</c:v>
                </c:pt>
                <c:pt idx="19">
                  <c:v>1025.8352458553413</c:v>
                </c:pt>
                <c:pt idx="20">
                  <c:v>1017.3314099417174</c:v>
                </c:pt>
                <c:pt idx="21">
                  <c:v>1010.9608143563498</c:v>
                </c:pt>
                <c:pt idx="22">
                  <c:v>1016.8862026187365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9834276"/>
        <c:axId val="44290757"/>
      </c:lineChart>
      <c:catAx>
        <c:axId val="1983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90757"/>
        <c:crosses val="autoZero"/>
        <c:auto val="1"/>
        <c:lblOffset val="100"/>
        <c:noMultiLvlLbl val="0"/>
      </c:catAx>
      <c:valAx>
        <c:axId val="44290757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983427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11.051675002576324</c:v>
                </c:pt>
                <c:pt idx="1">
                  <c:v>11.049148243180491</c:v>
                </c:pt>
                <c:pt idx="2">
                  <c:v>5.9105752160266185</c:v>
                </c:pt>
                <c:pt idx="3">
                  <c:v>3.5753019266569854</c:v>
                </c:pt>
                <c:pt idx="4">
                  <c:v>5.573702628484328</c:v>
                </c:pt>
                <c:pt idx="5">
                  <c:v>3.033516032692153</c:v>
                </c:pt>
                <c:pt idx="6">
                  <c:v>10.926123886618138</c:v>
                </c:pt>
                <c:pt idx="7">
                  <c:v>6.782636802682682</c:v>
                </c:pt>
                <c:pt idx="8">
                  <c:v>4.061416648705455</c:v>
                </c:pt>
                <c:pt idx="9">
                  <c:v>6.2790053526933844</c:v>
                </c:pt>
                <c:pt idx="10">
                  <c:v>7.71841592104834</c:v>
                </c:pt>
                <c:pt idx="11">
                  <c:v>8.172238735094224</c:v>
                </c:pt>
                <c:pt idx="12">
                  <c:v>9.305759426324673</c:v>
                </c:pt>
                <c:pt idx="13">
                  <c:v>10.30482464766105</c:v>
                </c:pt>
                <c:pt idx="14">
                  <c:v>4.9689445044106675</c:v>
                </c:pt>
                <c:pt idx="15">
                  <c:v>7.475622596320701</c:v>
                </c:pt>
                <c:pt idx="16">
                  <c:v>6.704804580739483</c:v>
                </c:pt>
                <c:pt idx="17">
                  <c:v>7.042609935695885</c:v>
                </c:pt>
                <c:pt idx="18">
                  <c:v>7.576977835101884</c:v>
                </c:pt>
                <c:pt idx="19">
                  <c:v>4.9689445044106675</c:v>
                </c:pt>
                <c:pt idx="20">
                  <c:v>6.117097983387116</c:v>
                </c:pt>
                <c:pt idx="21">
                  <c:v>9.826350617621374</c:v>
                </c:pt>
                <c:pt idx="22">
                  <c:v>6.258597363476819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3072494"/>
        <c:axId val="30781535"/>
      </c:lineChart>
      <c:catAx>
        <c:axId val="63072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81535"/>
        <c:crosses val="autoZero"/>
        <c:auto val="1"/>
        <c:lblOffset val="100"/>
        <c:noMultiLvlLbl val="0"/>
      </c:catAx>
      <c:valAx>
        <c:axId val="30781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30724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cd63cb3-9130-4def-a2f7-18e817acbac4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2562e2e-4534-494f-a771-98fc205b1838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db07c6f-d52c-4b10-8546-df2f399061b0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28b928e-a63b-4699-9f64-92f3f6e896ff}" type="TxLink">
            <a:rPr lang="en-US" cap="none" sz="1000" b="0" i="0" u="none" baseline="0">
              <a:latin typeface="Arial"/>
              <a:ea typeface="Arial"/>
              <a:cs typeface="Arial"/>
            </a:rPr>
            <a:t>3.2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721d126-8500-4ae6-a80c-372a24336c29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0.024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cfbb41f-be65-4ed6-92f5-47f8dc85bd84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0.026</cdr:y>
    </cdr:from>
    <cdr:to>
      <cdr:x>0.91375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3332b9a-b071-43f9-b3db-13e1dc0575ae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1acada0-b59f-42bd-a68b-0f245ddcaf6c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1b67f20-9bd4-4024-875b-b4141d0b73b2}" type="TxLink">
            <a:rPr lang="en-US" cap="none" sz="1000" b="1" i="0" u="none" baseline="0">
              <a:latin typeface="Arial"/>
              <a:ea typeface="Arial"/>
              <a:cs typeface="Arial"/>
            </a:rPr>
            <a:t>2014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4" sqref="R4"/>
      <selection pane="bottomLeft" activeCell="AA39" sqref="AA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164</v>
      </c>
      <c r="R4" s="60">
        <v>2014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13.5</v>
      </c>
      <c r="C9" s="65">
        <v>12.2</v>
      </c>
      <c r="D9" s="65">
        <v>15.5</v>
      </c>
      <c r="E9" s="65">
        <v>11.3</v>
      </c>
      <c r="F9" s="66">
        <f aca="true" t="shared" si="0" ref="F9:F38">AVERAGE(D9:E9)</f>
        <v>13.4</v>
      </c>
      <c r="G9" s="67">
        <f>100*(AJ9/AH9)</f>
        <v>85.12290318885788</v>
      </c>
      <c r="H9" s="67">
        <f aca="true" t="shared" si="1" ref="H9:H38">AK9</f>
        <v>11.051675002576324</v>
      </c>
      <c r="I9" s="68">
        <v>9.4</v>
      </c>
      <c r="J9" s="66"/>
      <c r="K9" s="68">
        <v>11.6</v>
      </c>
      <c r="L9" s="65">
        <v>12.4</v>
      </c>
      <c r="M9" s="65"/>
      <c r="N9" s="65">
        <v>13.5</v>
      </c>
      <c r="O9" s="66">
        <v>13.4</v>
      </c>
      <c r="P9" s="69" t="s">
        <v>104</v>
      </c>
      <c r="Q9" s="70">
        <v>32</v>
      </c>
      <c r="R9" s="67">
        <v>3.2</v>
      </c>
      <c r="S9" s="67"/>
      <c r="T9" s="67">
        <v>8.3</v>
      </c>
      <c r="U9" s="67"/>
      <c r="V9" s="71">
        <v>0</v>
      </c>
      <c r="W9" s="64">
        <v>1003.7</v>
      </c>
      <c r="X9" s="121">
        <f aca="true" t="shared" si="2" ref="X9:X38">W9+AU17</f>
        <v>1013.908508660573</v>
      </c>
      <c r="Y9" s="130">
        <v>0</v>
      </c>
      <c r="Z9" s="133">
        <v>0</v>
      </c>
      <c r="AA9" s="126">
        <v>0</v>
      </c>
      <c r="AB9">
        <f>IF((MAX($D$9:$D$39)=$D9),A9,0)</f>
        <v>1</v>
      </c>
      <c r="AC9">
        <f>IF((MIN($E$9:$E$39)=$E9),A9,0)</f>
        <v>0</v>
      </c>
      <c r="AD9">
        <f>IF((MIN($I$9:$I$39)=$I9),A9,0)</f>
        <v>0</v>
      </c>
      <c r="AE9">
        <f aca="true" t="shared" si="3" ref="AE9:AE33">IF((MAX($T$9:$T$39)=$T9),A9,0)</f>
        <v>0</v>
      </c>
      <c r="AF9">
        <f aca="true" t="shared" si="4" ref="AF9:AF39">IF((MAX($R$9:$R$39)=$R9),A9,0)</f>
        <v>0</v>
      </c>
      <c r="AH9">
        <f>6.107*EXP(17.38*(B9/(239+B9)))</f>
        <v>15.4662986641253</v>
      </c>
      <c r="AI9">
        <f aca="true" t="shared" si="5" ref="AI9:AI39">IF(W9&gt;=0,6.107*EXP(17.38*(C9/(239+C9))),6.107*EXP(22.44*(C9/(272.4+C9))))</f>
        <v>14.204062438763</v>
      </c>
      <c r="AJ9">
        <f aca="true" t="shared" si="6" ref="AJ9:AJ39">IF(C9&gt;=0,AI9-(0.000799*1000*(B9-C9)),AI9-(0.00072*1000*(B9-C9)))</f>
        <v>13.165362438763</v>
      </c>
      <c r="AK9">
        <f>239*LN(AJ9/6.107)/(17.38-LN(AJ9/6.107))</f>
        <v>11.051675002576324</v>
      </c>
      <c r="AM9">
        <f>COUNTIF(V9:V39,"&lt;1")</f>
        <v>5</v>
      </c>
      <c r="AN9">
        <f>COUNTIF(E9:E39,"&lt;0")</f>
        <v>6</v>
      </c>
      <c r="AO9">
        <f>COUNTIF(I9:I39,"&lt;0")</f>
        <v>10</v>
      </c>
      <c r="AP9">
        <f>COUNTIF(Q9:Q39,"&gt;=39")</f>
        <v>0</v>
      </c>
    </row>
    <row r="10" spans="1:37" ht="12.75">
      <c r="A10" s="72">
        <v>2</v>
      </c>
      <c r="B10" s="73">
        <v>12</v>
      </c>
      <c r="C10" s="74">
        <v>11.5</v>
      </c>
      <c r="D10" s="74">
        <v>13.6</v>
      </c>
      <c r="E10" s="74">
        <v>11.8</v>
      </c>
      <c r="F10" s="75">
        <f t="shared" si="0"/>
        <v>12.7</v>
      </c>
      <c r="G10" s="67">
        <f aca="true" t="shared" si="7" ref="G10:G38">100*(AJ10/AH10)</f>
        <v>93.90087049139892</v>
      </c>
      <c r="H10" s="76">
        <f t="shared" si="1"/>
        <v>11.049148243180491</v>
      </c>
      <c r="I10" s="77">
        <v>10.1</v>
      </c>
      <c r="J10" s="75"/>
      <c r="K10" s="77">
        <v>12.3</v>
      </c>
      <c r="L10" s="74">
        <v>12.8</v>
      </c>
      <c r="M10" s="74"/>
      <c r="N10" s="74">
        <v>13.3</v>
      </c>
      <c r="O10" s="75">
        <v>13.5</v>
      </c>
      <c r="P10" s="78" t="s">
        <v>106</v>
      </c>
      <c r="Q10" s="79">
        <v>30</v>
      </c>
      <c r="R10" s="76">
        <v>0.3</v>
      </c>
      <c r="S10" s="76"/>
      <c r="T10" s="76">
        <v>2.7</v>
      </c>
      <c r="U10" s="76"/>
      <c r="V10" s="80">
        <v>8</v>
      </c>
      <c r="W10" s="73">
        <v>992.6</v>
      </c>
      <c r="X10" s="121">
        <f t="shared" si="2"/>
        <v>1002.749035491416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14.01813696808305</v>
      </c>
      <c r="AI10">
        <f t="shared" si="5"/>
        <v>13.56265263970658</v>
      </c>
      <c r="AJ10">
        <f t="shared" si="6"/>
        <v>13.16315263970658</v>
      </c>
      <c r="AK10">
        <f aca="true" t="shared" si="12" ref="AK10:AK39">239*LN(AJ10/6.107)/(17.38-LN(AJ10/6.107))</f>
        <v>11.049148243180491</v>
      </c>
    </row>
    <row r="11" spans="1:37" ht="12.75">
      <c r="A11" s="63">
        <v>3</v>
      </c>
      <c r="B11" s="64">
        <v>6.8</v>
      </c>
      <c r="C11" s="65">
        <v>6.4</v>
      </c>
      <c r="D11" s="65">
        <v>11</v>
      </c>
      <c r="E11" s="65">
        <v>6.1</v>
      </c>
      <c r="F11" s="66">
        <f t="shared" si="0"/>
        <v>8.55</v>
      </c>
      <c r="G11" s="67">
        <f t="shared" si="7"/>
        <v>94.04736898433411</v>
      </c>
      <c r="H11" s="67">
        <f t="shared" si="1"/>
        <v>5.9105752160266185</v>
      </c>
      <c r="I11" s="68">
        <v>4.3</v>
      </c>
      <c r="J11" s="66"/>
      <c r="K11" s="68">
        <v>7.6</v>
      </c>
      <c r="L11" s="65">
        <v>8.8</v>
      </c>
      <c r="M11" s="65"/>
      <c r="N11" s="65">
        <v>13.1</v>
      </c>
      <c r="O11" s="66">
        <v>13.5</v>
      </c>
      <c r="P11" s="69" t="s">
        <v>107</v>
      </c>
      <c r="Q11" s="70">
        <v>22</v>
      </c>
      <c r="R11" s="67">
        <v>4.8</v>
      </c>
      <c r="S11" s="67"/>
      <c r="T11" s="67">
        <v>0</v>
      </c>
      <c r="U11" s="67"/>
      <c r="V11" s="71">
        <v>0</v>
      </c>
      <c r="W11" s="64">
        <v>980.2</v>
      </c>
      <c r="X11" s="121">
        <f t="shared" si="2"/>
        <v>990.4095408660046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3</v>
      </c>
      <c r="AH11">
        <f t="shared" si="11"/>
        <v>9.877400046010854</v>
      </c>
      <c r="AI11">
        <f t="shared" si="5"/>
        <v>9.609034867330614</v>
      </c>
      <c r="AJ11">
        <f t="shared" si="6"/>
        <v>9.289434867330614</v>
      </c>
      <c r="AK11">
        <f t="shared" si="12"/>
        <v>5.9105752160266185</v>
      </c>
    </row>
    <row r="12" spans="1:37" ht="12.75">
      <c r="A12" s="72">
        <v>4</v>
      </c>
      <c r="B12" s="73">
        <v>4.3</v>
      </c>
      <c r="C12" s="74">
        <v>4</v>
      </c>
      <c r="D12" s="74">
        <v>8.1</v>
      </c>
      <c r="E12" s="74">
        <v>-0.8</v>
      </c>
      <c r="F12" s="75">
        <f t="shared" si="0"/>
        <v>3.65</v>
      </c>
      <c r="G12" s="67">
        <f t="shared" si="7"/>
        <v>95.02735465795257</v>
      </c>
      <c r="H12" s="76">
        <f t="shared" si="1"/>
        <v>3.5753019266569854</v>
      </c>
      <c r="I12" s="77">
        <v>-3.5</v>
      </c>
      <c r="J12" s="75"/>
      <c r="K12" s="77">
        <v>4</v>
      </c>
      <c r="L12" s="74">
        <v>5</v>
      </c>
      <c r="M12" s="74"/>
      <c r="N12" s="74">
        <v>12.2</v>
      </c>
      <c r="O12" s="75">
        <v>13.3</v>
      </c>
      <c r="P12" s="78" t="s">
        <v>108</v>
      </c>
      <c r="Q12" s="79">
        <v>9</v>
      </c>
      <c r="R12" s="76">
        <v>2.4</v>
      </c>
      <c r="S12" s="76"/>
      <c r="T12" s="76">
        <v>0</v>
      </c>
      <c r="U12" s="76"/>
      <c r="V12" s="80">
        <v>1</v>
      </c>
      <c r="W12" s="73">
        <v>981.4</v>
      </c>
      <c r="X12" s="121">
        <f t="shared" si="2"/>
        <v>991.7147114274863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8.302890934011156</v>
      </c>
      <c r="AI12">
        <f t="shared" si="5"/>
        <v>8.129717614725772</v>
      </c>
      <c r="AJ12">
        <f t="shared" si="6"/>
        <v>7.890017614725772</v>
      </c>
      <c r="AK12">
        <f t="shared" si="12"/>
        <v>3.5753019266569854</v>
      </c>
    </row>
    <row r="13" spans="1:37" ht="12.75">
      <c r="A13" s="63">
        <v>5</v>
      </c>
      <c r="B13" s="64">
        <v>5.8</v>
      </c>
      <c r="C13" s="65">
        <v>5.7</v>
      </c>
      <c r="D13" s="65">
        <v>10.6</v>
      </c>
      <c r="E13" s="65">
        <v>-0.8</v>
      </c>
      <c r="F13" s="66">
        <f t="shared" si="0"/>
        <v>4.8999999999999995</v>
      </c>
      <c r="G13" s="67">
        <f t="shared" si="7"/>
        <v>98.44223762634334</v>
      </c>
      <c r="H13" s="67">
        <f t="shared" si="1"/>
        <v>5.573702628484328</v>
      </c>
      <c r="I13" s="68">
        <v>-3.8</v>
      </c>
      <c r="J13" s="66"/>
      <c r="K13" s="68">
        <v>5</v>
      </c>
      <c r="L13" s="65">
        <v>5.7</v>
      </c>
      <c r="M13" s="65"/>
      <c r="N13" s="65">
        <v>11.5</v>
      </c>
      <c r="O13" s="66">
        <v>13</v>
      </c>
      <c r="P13" s="69" t="s">
        <v>109</v>
      </c>
      <c r="Q13" s="70">
        <v>14</v>
      </c>
      <c r="R13" s="67">
        <v>3</v>
      </c>
      <c r="S13" s="67"/>
      <c r="T13" s="67">
        <v>0</v>
      </c>
      <c r="U13" s="67"/>
      <c r="V13" s="71">
        <v>2</v>
      </c>
      <c r="W13" s="64">
        <v>994.9</v>
      </c>
      <c r="X13" s="121">
        <f t="shared" si="2"/>
        <v>1005.3000279946907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9.218540243120705</v>
      </c>
      <c r="AI13">
        <f t="shared" si="5"/>
        <v>9.154837291812974</v>
      </c>
      <c r="AJ13">
        <f t="shared" si="6"/>
        <v>9.074937291812974</v>
      </c>
      <c r="AK13">
        <f t="shared" si="12"/>
        <v>5.573702628484328</v>
      </c>
    </row>
    <row r="14" spans="1:37" ht="12.75">
      <c r="A14" s="72">
        <v>6</v>
      </c>
      <c r="B14" s="73">
        <v>4.5</v>
      </c>
      <c r="C14" s="74">
        <v>3.9</v>
      </c>
      <c r="D14" s="74">
        <v>11.9</v>
      </c>
      <c r="E14" s="74">
        <v>-2.4</v>
      </c>
      <c r="F14" s="75">
        <f t="shared" si="0"/>
        <v>4.75</v>
      </c>
      <c r="G14" s="67">
        <f t="shared" si="7"/>
        <v>90.18026919704947</v>
      </c>
      <c r="H14" s="76">
        <f t="shared" si="1"/>
        <v>3.033516032692153</v>
      </c>
      <c r="I14" s="77">
        <v>-5.2</v>
      </c>
      <c r="J14" s="75"/>
      <c r="K14" s="77">
        <v>3.8</v>
      </c>
      <c r="L14" s="74">
        <v>4.3</v>
      </c>
      <c r="M14" s="74"/>
      <c r="N14" s="74">
        <v>10.9</v>
      </c>
      <c r="O14" s="75">
        <v>12.7</v>
      </c>
      <c r="P14" s="78" t="s">
        <v>110</v>
      </c>
      <c r="Q14" s="79">
        <v>32</v>
      </c>
      <c r="R14" s="76">
        <v>0.2</v>
      </c>
      <c r="S14" s="76"/>
      <c r="T14" s="76">
        <v>8</v>
      </c>
      <c r="U14" s="76"/>
      <c r="V14" s="80">
        <v>2</v>
      </c>
      <c r="W14" s="73">
        <v>995.7</v>
      </c>
      <c r="X14" s="121">
        <f t="shared" si="2"/>
        <v>1006.1574228579922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6</v>
      </c>
      <c r="AD14">
        <f t="shared" si="10"/>
        <v>6</v>
      </c>
      <c r="AE14">
        <f t="shared" si="3"/>
        <v>0</v>
      </c>
      <c r="AF14">
        <f t="shared" si="4"/>
        <v>0</v>
      </c>
      <c r="AH14">
        <f t="shared" si="11"/>
        <v>8.420141382073544</v>
      </c>
      <c r="AI14">
        <f t="shared" si="5"/>
        <v>8.072706165126084</v>
      </c>
      <c r="AJ14">
        <f t="shared" si="6"/>
        <v>7.593306165126084</v>
      </c>
      <c r="AK14">
        <f t="shared" si="12"/>
        <v>3.033516032692153</v>
      </c>
    </row>
    <row r="15" spans="1:37" ht="12.75">
      <c r="A15" s="63">
        <v>7</v>
      </c>
      <c r="B15" s="64">
        <v>11.5</v>
      </c>
      <c r="C15" s="65">
        <v>11.2</v>
      </c>
      <c r="D15" s="65">
        <v>11.9</v>
      </c>
      <c r="E15" s="65">
        <v>4.6</v>
      </c>
      <c r="F15" s="66">
        <f t="shared" si="0"/>
        <v>8.25</v>
      </c>
      <c r="G15" s="67">
        <f t="shared" si="7"/>
        <v>96.26401894049164</v>
      </c>
      <c r="H15" s="67">
        <f t="shared" si="1"/>
        <v>10.926123886618138</v>
      </c>
      <c r="I15" s="68">
        <v>2.3</v>
      </c>
      <c r="J15" s="66"/>
      <c r="K15" s="68">
        <v>10.6</v>
      </c>
      <c r="L15" s="65">
        <v>10.5</v>
      </c>
      <c r="M15" s="65"/>
      <c r="N15" s="65">
        <v>10.8</v>
      </c>
      <c r="O15" s="66">
        <v>12.3</v>
      </c>
      <c r="P15" s="69" t="s">
        <v>110</v>
      </c>
      <c r="Q15" s="70">
        <v>33</v>
      </c>
      <c r="R15" s="67">
        <v>0.3</v>
      </c>
      <c r="S15" s="67"/>
      <c r="T15" s="67">
        <v>11</v>
      </c>
      <c r="U15" s="67"/>
      <c r="V15" s="71">
        <v>8</v>
      </c>
      <c r="W15" s="64">
        <v>975.2</v>
      </c>
      <c r="X15" s="121">
        <f t="shared" si="2"/>
        <v>985.1887450891065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13.56265263970658</v>
      </c>
      <c r="AI15">
        <f t="shared" si="5"/>
        <v>13.295654505920231</v>
      </c>
      <c r="AJ15">
        <f t="shared" si="6"/>
        <v>13.05595450592023</v>
      </c>
      <c r="AK15">
        <f t="shared" si="12"/>
        <v>10.926123886618138</v>
      </c>
    </row>
    <row r="16" spans="1:37" ht="12.75">
      <c r="A16" s="72">
        <v>8</v>
      </c>
      <c r="B16" s="73">
        <v>7</v>
      </c>
      <c r="C16" s="74">
        <v>6.9</v>
      </c>
      <c r="D16" s="74">
        <v>11.7</v>
      </c>
      <c r="E16" s="74">
        <v>5.7</v>
      </c>
      <c r="F16" s="75">
        <f t="shared" si="0"/>
        <v>8.7</v>
      </c>
      <c r="G16" s="67">
        <f t="shared" si="7"/>
        <v>98.51779336269229</v>
      </c>
      <c r="H16" s="76">
        <f t="shared" si="1"/>
        <v>6.782636802682682</v>
      </c>
      <c r="I16" s="77">
        <v>3.5</v>
      </c>
      <c r="J16" s="75"/>
      <c r="K16" s="77">
        <v>6.8</v>
      </c>
      <c r="L16" s="74">
        <v>7.2</v>
      </c>
      <c r="M16" s="74"/>
      <c r="N16" s="74">
        <v>10.9</v>
      </c>
      <c r="O16" s="75">
        <v>11.1</v>
      </c>
      <c r="P16" s="78" t="s">
        <v>110</v>
      </c>
      <c r="Q16" s="79">
        <v>22</v>
      </c>
      <c r="R16" s="76">
        <v>0</v>
      </c>
      <c r="S16" s="76"/>
      <c r="T16" s="76">
        <v>11.6</v>
      </c>
      <c r="U16" s="76"/>
      <c r="V16" s="80">
        <v>8</v>
      </c>
      <c r="W16" s="73">
        <v>987.8</v>
      </c>
      <c r="X16" s="121">
        <f t="shared" si="2"/>
        <v>998.0813110174439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10.014043920115377</v>
      </c>
      <c r="AI16">
        <f t="shared" si="5"/>
        <v>9.945515096468517</v>
      </c>
      <c r="AJ16">
        <f t="shared" si="6"/>
        <v>9.865615096468517</v>
      </c>
      <c r="AK16">
        <f t="shared" si="12"/>
        <v>6.782636802682682</v>
      </c>
    </row>
    <row r="17" spans="1:47" ht="12.75">
      <c r="A17" s="63">
        <v>9</v>
      </c>
      <c r="B17" s="64">
        <v>4.3</v>
      </c>
      <c r="C17" s="65">
        <v>4.2</v>
      </c>
      <c r="D17" s="65">
        <v>11.4</v>
      </c>
      <c r="E17" s="65">
        <v>3.1</v>
      </c>
      <c r="F17" s="66">
        <f t="shared" si="0"/>
        <v>7.25</v>
      </c>
      <c r="G17" s="67">
        <f t="shared" si="7"/>
        <v>98.33813500623953</v>
      </c>
      <c r="H17" s="67">
        <f t="shared" si="1"/>
        <v>4.061416648705455</v>
      </c>
      <c r="I17" s="68">
        <v>-0.9</v>
      </c>
      <c r="J17" s="66"/>
      <c r="K17" s="68">
        <v>6.5</v>
      </c>
      <c r="L17" s="65">
        <v>7</v>
      </c>
      <c r="M17" s="65"/>
      <c r="N17" s="65">
        <v>10.7</v>
      </c>
      <c r="O17" s="66">
        <v>11</v>
      </c>
      <c r="P17" s="69" t="s">
        <v>116</v>
      </c>
      <c r="Q17" s="70">
        <v>10</v>
      </c>
      <c r="R17" s="67">
        <v>3.5</v>
      </c>
      <c r="S17" s="67"/>
      <c r="T17" s="67">
        <v>0</v>
      </c>
      <c r="U17" s="67"/>
      <c r="V17" s="71">
        <v>0</v>
      </c>
      <c r="W17" s="64">
        <v>991.6</v>
      </c>
      <c r="X17" s="121">
        <f t="shared" si="2"/>
        <v>1002.0219154794127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8.302890934011156</v>
      </c>
      <c r="AI17">
        <f t="shared" si="5"/>
        <v>8.244808096108713</v>
      </c>
      <c r="AJ17">
        <f t="shared" si="6"/>
        <v>8.164908096108713</v>
      </c>
      <c r="AK17">
        <f t="shared" si="12"/>
        <v>4.061416648705455</v>
      </c>
      <c r="AU17">
        <f aca="true" t="shared" si="13" ref="AU17:AU47">W9*(10^(85/(18429.1+(67.53*B9)+(0.003*31)))-1)</f>
        <v>10.208508660572951</v>
      </c>
    </row>
    <row r="18" spans="1:47" ht="12.75">
      <c r="A18" s="72">
        <v>10</v>
      </c>
      <c r="B18" s="73">
        <v>6.5</v>
      </c>
      <c r="C18" s="74">
        <v>6.4</v>
      </c>
      <c r="D18" s="74">
        <v>11</v>
      </c>
      <c r="E18" s="74">
        <v>4.3</v>
      </c>
      <c r="F18" s="75">
        <f t="shared" si="0"/>
        <v>7.65</v>
      </c>
      <c r="G18" s="67">
        <f t="shared" si="7"/>
        <v>98.48709580882785</v>
      </c>
      <c r="H18" s="76">
        <f t="shared" si="1"/>
        <v>6.2790053526933844</v>
      </c>
      <c r="I18" s="77">
        <v>0.1</v>
      </c>
      <c r="J18" s="75"/>
      <c r="K18" s="77">
        <v>6</v>
      </c>
      <c r="L18" s="74">
        <v>6.7</v>
      </c>
      <c r="M18" s="74"/>
      <c r="N18" s="74">
        <v>10.5</v>
      </c>
      <c r="O18" s="75">
        <v>10.9</v>
      </c>
      <c r="P18" s="78" t="s">
        <v>119</v>
      </c>
      <c r="Q18" s="79">
        <v>16</v>
      </c>
      <c r="R18" s="76">
        <v>0.8</v>
      </c>
      <c r="S18" s="76"/>
      <c r="T18" s="76">
        <v>0.7</v>
      </c>
      <c r="U18" s="76"/>
      <c r="V18" s="80">
        <v>7</v>
      </c>
      <c r="W18" s="73">
        <v>991.8</v>
      </c>
      <c r="X18" s="121">
        <f t="shared" si="2"/>
        <v>1002.1415133275888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9.67551615678414</v>
      </c>
      <c r="AI18">
        <f t="shared" si="5"/>
        <v>9.609034867330614</v>
      </c>
      <c r="AJ18">
        <f t="shared" si="6"/>
        <v>9.529134867330614</v>
      </c>
      <c r="AK18">
        <f t="shared" si="12"/>
        <v>6.2790053526933844</v>
      </c>
      <c r="AU18">
        <f t="shared" si="13"/>
        <v>10.149035491415894</v>
      </c>
    </row>
    <row r="19" spans="1:47" ht="12.75">
      <c r="A19" s="63">
        <v>11</v>
      </c>
      <c r="B19" s="64">
        <v>10</v>
      </c>
      <c r="C19" s="65">
        <v>8.9</v>
      </c>
      <c r="D19" s="65">
        <v>11.4</v>
      </c>
      <c r="E19" s="65">
        <v>6.6</v>
      </c>
      <c r="F19" s="66">
        <f t="shared" si="0"/>
        <v>9</v>
      </c>
      <c r="G19" s="67">
        <f t="shared" si="7"/>
        <v>85.70400541750284</v>
      </c>
      <c r="H19" s="67">
        <f t="shared" si="1"/>
        <v>7.71841592104834</v>
      </c>
      <c r="I19" s="68">
        <v>5.5</v>
      </c>
      <c r="J19" s="66"/>
      <c r="K19" s="68">
        <v>9.4</v>
      </c>
      <c r="L19" s="65">
        <v>9.7</v>
      </c>
      <c r="M19" s="65"/>
      <c r="N19" s="65">
        <v>10.6</v>
      </c>
      <c r="O19" s="66">
        <v>11.8</v>
      </c>
      <c r="P19" s="69" t="s">
        <v>118</v>
      </c>
      <c r="Q19" s="70">
        <v>22</v>
      </c>
      <c r="R19" s="67">
        <v>0</v>
      </c>
      <c r="S19" s="67"/>
      <c r="T19" s="67">
        <v>3.8</v>
      </c>
      <c r="U19" s="67"/>
      <c r="V19" s="71">
        <v>8</v>
      </c>
      <c r="W19" s="64">
        <v>985.1</v>
      </c>
      <c r="X19" s="121">
        <f t="shared" si="2"/>
        <v>995.2439225230811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12.273317807277772</v>
      </c>
      <c r="AI19">
        <f t="shared" si="5"/>
        <v>11.397624958456682</v>
      </c>
      <c r="AJ19">
        <f t="shared" si="6"/>
        <v>10.518724958456682</v>
      </c>
      <c r="AK19">
        <f t="shared" si="12"/>
        <v>7.71841592104834</v>
      </c>
      <c r="AU19">
        <f t="shared" si="13"/>
        <v>10.209540866004497</v>
      </c>
    </row>
    <row r="20" spans="1:47" ht="12.75">
      <c r="A20" s="72">
        <v>12</v>
      </c>
      <c r="B20" s="73">
        <v>9</v>
      </c>
      <c r="C20" s="74">
        <v>8.6</v>
      </c>
      <c r="D20" s="74">
        <v>11.7</v>
      </c>
      <c r="E20" s="74">
        <v>9</v>
      </c>
      <c r="F20" s="75">
        <f t="shared" si="0"/>
        <v>10.35</v>
      </c>
      <c r="G20" s="67">
        <f t="shared" si="7"/>
        <v>94.54520922359396</v>
      </c>
      <c r="H20" s="76">
        <f t="shared" si="1"/>
        <v>8.172238735094224</v>
      </c>
      <c r="I20" s="77">
        <v>8.5</v>
      </c>
      <c r="J20" s="75"/>
      <c r="K20" s="77">
        <v>9.9</v>
      </c>
      <c r="L20" s="74">
        <v>10.1</v>
      </c>
      <c r="M20" s="74"/>
      <c r="N20" s="74">
        <v>10.8</v>
      </c>
      <c r="O20" s="75">
        <v>11.7</v>
      </c>
      <c r="P20" s="78" t="s">
        <v>117</v>
      </c>
      <c r="Q20" s="79">
        <v>17</v>
      </c>
      <c r="R20" s="76">
        <v>1.1</v>
      </c>
      <c r="S20" s="76"/>
      <c r="T20" s="76">
        <v>0.4</v>
      </c>
      <c r="U20" s="76"/>
      <c r="V20" s="80">
        <v>8</v>
      </c>
      <c r="W20" s="73">
        <v>982.1</v>
      </c>
      <c r="X20" s="121">
        <f t="shared" si="2"/>
        <v>992.2490892413628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11.474893337456098</v>
      </c>
      <c r="AI20">
        <f t="shared" si="5"/>
        <v>11.16856191408211</v>
      </c>
      <c r="AJ20">
        <f t="shared" si="6"/>
        <v>10.84896191408211</v>
      </c>
      <c r="AK20">
        <f t="shared" si="12"/>
        <v>8.172238735094224</v>
      </c>
      <c r="AU20">
        <f t="shared" si="13"/>
        <v>10.314711427486422</v>
      </c>
    </row>
    <row r="21" spans="1:47" ht="12.75">
      <c r="A21" s="63">
        <v>13</v>
      </c>
      <c r="B21" s="64">
        <v>10.7</v>
      </c>
      <c r="C21" s="65">
        <v>10</v>
      </c>
      <c r="D21" s="65">
        <v>12.4</v>
      </c>
      <c r="E21" s="65">
        <v>6.7</v>
      </c>
      <c r="F21" s="66">
        <f t="shared" si="0"/>
        <v>9.55</v>
      </c>
      <c r="G21" s="67">
        <f t="shared" si="7"/>
        <v>91.08225964426731</v>
      </c>
      <c r="H21" s="67">
        <f t="shared" si="1"/>
        <v>9.305759426324673</v>
      </c>
      <c r="I21" s="68">
        <v>2.3</v>
      </c>
      <c r="J21" s="66"/>
      <c r="K21" s="68">
        <v>9.3</v>
      </c>
      <c r="L21" s="65">
        <v>9.4</v>
      </c>
      <c r="M21" s="65"/>
      <c r="N21" s="65">
        <v>10.9</v>
      </c>
      <c r="O21" s="66">
        <v>11.8</v>
      </c>
      <c r="P21" s="69" t="s">
        <v>117</v>
      </c>
      <c r="Q21" s="70">
        <v>32</v>
      </c>
      <c r="R21" s="67">
        <v>0</v>
      </c>
      <c r="S21" s="67"/>
      <c r="T21" s="67">
        <v>8</v>
      </c>
      <c r="U21" s="67"/>
      <c r="V21" s="71">
        <v>8</v>
      </c>
      <c r="W21" s="64">
        <v>991.9</v>
      </c>
      <c r="X21" s="121">
        <f t="shared" si="2"/>
        <v>1002.0886051011036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12.86092138362429</v>
      </c>
      <c r="AI21">
        <f t="shared" si="5"/>
        <v>12.273317807277772</v>
      </c>
      <c r="AJ21">
        <f t="shared" si="6"/>
        <v>11.714017807277774</v>
      </c>
      <c r="AK21">
        <f t="shared" si="12"/>
        <v>9.305759426324673</v>
      </c>
      <c r="AU21">
        <f t="shared" si="13"/>
        <v>10.400027994690726</v>
      </c>
    </row>
    <row r="22" spans="1:47" ht="12.75">
      <c r="A22" s="72">
        <v>14</v>
      </c>
      <c r="B22" s="73">
        <v>10.5</v>
      </c>
      <c r="C22" s="74">
        <v>10.4</v>
      </c>
      <c r="D22" s="74">
        <v>13</v>
      </c>
      <c r="E22" s="74">
        <v>10.3</v>
      </c>
      <c r="F22" s="75">
        <f t="shared" si="0"/>
        <v>11.65</v>
      </c>
      <c r="G22" s="67">
        <f t="shared" si="7"/>
        <v>98.70507614958518</v>
      </c>
      <c r="H22" s="76">
        <f t="shared" si="1"/>
        <v>10.30482464766105</v>
      </c>
      <c r="I22" s="77">
        <v>9.2</v>
      </c>
      <c r="J22" s="75"/>
      <c r="K22" s="77">
        <v>10</v>
      </c>
      <c r="L22" s="74">
        <v>10.5</v>
      </c>
      <c r="M22" s="74"/>
      <c r="N22" s="74">
        <v>11</v>
      </c>
      <c r="O22" s="75">
        <v>11.8</v>
      </c>
      <c r="P22" s="78" t="s">
        <v>117</v>
      </c>
      <c r="Q22" s="79">
        <v>17</v>
      </c>
      <c r="R22" s="76">
        <v>2</v>
      </c>
      <c r="S22" s="76"/>
      <c r="T22" s="76">
        <v>1.4</v>
      </c>
      <c r="U22" s="76"/>
      <c r="V22" s="80">
        <v>9</v>
      </c>
      <c r="W22" s="73">
        <v>985.5</v>
      </c>
      <c r="X22" s="121">
        <f t="shared" si="2"/>
        <v>995.6300459043215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12.690561141441451</v>
      </c>
      <c r="AI22">
        <f t="shared" si="5"/>
        <v>12.606128038469452</v>
      </c>
      <c r="AJ22">
        <f t="shared" si="6"/>
        <v>12.526228038469451</v>
      </c>
      <c r="AK22">
        <f t="shared" si="12"/>
        <v>10.30482464766105</v>
      </c>
      <c r="AU22">
        <f t="shared" si="13"/>
        <v>10.457422857992167</v>
      </c>
    </row>
    <row r="23" spans="1:47" ht="12.75">
      <c r="A23" s="63">
        <v>15</v>
      </c>
      <c r="B23" s="64">
        <v>5.2</v>
      </c>
      <c r="C23" s="65">
        <v>5.1</v>
      </c>
      <c r="D23" s="65">
        <v>8.8</v>
      </c>
      <c r="E23" s="65">
        <v>4.1</v>
      </c>
      <c r="F23" s="66">
        <f t="shared" si="0"/>
        <v>6.45</v>
      </c>
      <c r="G23" s="67">
        <f t="shared" si="7"/>
        <v>98.40195016869939</v>
      </c>
      <c r="H23" s="67">
        <f t="shared" si="1"/>
        <v>4.9689445044106675</v>
      </c>
      <c r="I23" s="68">
        <v>-0.4</v>
      </c>
      <c r="J23" s="66"/>
      <c r="K23" s="68">
        <v>6.4</v>
      </c>
      <c r="L23" s="65">
        <v>7.1</v>
      </c>
      <c r="M23" s="65"/>
      <c r="N23" s="65">
        <v>11</v>
      </c>
      <c r="O23" s="66">
        <v>11.9</v>
      </c>
      <c r="P23" s="69" t="s">
        <v>144</v>
      </c>
      <c r="Q23" s="70">
        <v>9</v>
      </c>
      <c r="R23" s="67">
        <v>0</v>
      </c>
      <c r="S23" s="67"/>
      <c r="T23" s="67">
        <v>0.2</v>
      </c>
      <c r="U23" s="67"/>
      <c r="V23" s="71">
        <v>7</v>
      </c>
      <c r="W23" s="64">
        <v>990</v>
      </c>
      <c r="X23" s="121">
        <f t="shared" si="2"/>
        <v>1000.371250390847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8.842111842520199</v>
      </c>
      <c r="AI23">
        <f t="shared" si="5"/>
        <v>8.780710489137393</v>
      </c>
      <c r="AJ23">
        <f t="shared" si="6"/>
        <v>8.700810489137393</v>
      </c>
      <c r="AK23">
        <f t="shared" si="12"/>
        <v>4.9689445044106675</v>
      </c>
      <c r="AU23">
        <f t="shared" si="13"/>
        <v>9.98874508910654</v>
      </c>
    </row>
    <row r="24" spans="1:47" ht="12.75">
      <c r="A24" s="72">
        <v>16</v>
      </c>
      <c r="B24" s="73">
        <v>7.9</v>
      </c>
      <c r="C24" s="74">
        <v>7.7</v>
      </c>
      <c r="D24" s="74">
        <v>10</v>
      </c>
      <c r="E24" s="74">
        <v>5.2</v>
      </c>
      <c r="F24" s="75">
        <f t="shared" si="0"/>
        <v>7.6</v>
      </c>
      <c r="G24" s="67">
        <f t="shared" si="7"/>
        <v>97.14484347220481</v>
      </c>
      <c r="H24" s="76">
        <f t="shared" si="1"/>
        <v>7.475622596320701</v>
      </c>
      <c r="I24" s="77">
        <v>5.3</v>
      </c>
      <c r="J24" s="75"/>
      <c r="K24" s="77">
        <v>9.9</v>
      </c>
      <c r="L24" s="74">
        <v>9.9</v>
      </c>
      <c r="M24" s="74"/>
      <c r="N24" s="74">
        <v>10.9</v>
      </c>
      <c r="O24" s="75">
        <v>11.8</v>
      </c>
      <c r="P24" s="78" t="s">
        <v>145</v>
      </c>
      <c r="Q24" s="79">
        <v>14</v>
      </c>
      <c r="R24" s="76">
        <v>0</v>
      </c>
      <c r="S24" s="76"/>
      <c r="T24" s="76">
        <v>11.7</v>
      </c>
      <c r="U24" s="76"/>
      <c r="V24" s="80">
        <v>8</v>
      </c>
      <c r="W24" s="73">
        <v>991.2</v>
      </c>
      <c r="X24" s="121">
        <f t="shared" si="2"/>
        <v>1001.4834623793313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16</v>
      </c>
      <c r="AF24">
        <f t="shared" si="4"/>
        <v>0</v>
      </c>
      <c r="AH24">
        <f t="shared" si="11"/>
        <v>10.649781121194382</v>
      </c>
      <c r="AI24">
        <f t="shared" si="5"/>
        <v>10.5055132003167</v>
      </c>
      <c r="AJ24">
        <f t="shared" si="6"/>
        <v>10.3457132003167</v>
      </c>
      <c r="AK24">
        <f t="shared" si="12"/>
        <v>7.475622596320701</v>
      </c>
      <c r="AU24">
        <f t="shared" si="13"/>
        <v>10.281311017443986</v>
      </c>
    </row>
    <row r="25" spans="1:47" ht="12.75">
      <c r="A25" s="63">
        <v>17</v>
      </c>
      <c r="B25" s="64">
        <v>8</v>
      </c>
      <c r="C25" s="65">
        <v>7.4</v>
      </c>
      <c r="D25" s="65">
        <v>9</v>
      </c>
      <c r="E25" s="65">
        <v>7.1</v>
      </c>
      <c r="F25" s="66">
        <f t="shared" si="0"/>
        <v>8.05</v>
      </c>
      <c r="G25" s="67">
        <f t="shared" si="7"/>
        <v>91.516701538035</v>
      </c>
      <c r="H25" s="67">
        <f t="shared" si="1"/>
        <v>6.704804580739483</v>
      </c>
      <c r="I25" s="68">
        <v>5.5</v>
      </c>
      <c r="J25" s="66"/>
      <c r="K25" s="68">
        <v>9.1</v>
      </c>
      <c r="L25" s="65">
        <v>9.3</v>
      </c>
      <c r="M25" s="65"/>
      <c r="N25" s="65">
        <v>10.8</v>
      </c>
      <c r="O25" s="66">
        <v>11.7</v>
      </c>
      <c r="P25" s="69" t="s">
        <v>146</v>
      </c>
      <c r="Q25" s="70">
        <v>26</v>
      </c>
      <c r="R25" s="67">
        <v>0</v>
      </c>
      <c r="S25" s="67"/>
      <c r="T25" s="67">
        <v>0.1</v>
      </c>
      <c r="U25" s="67"/>
      <c r="V25" s="71">
        <v>8</v>
      </c>
      <c r="W25" s="64">
        <v>991.6</v>
      </c>
      <c r="X25" s="121">
        <f t="shared" si="2"/>
        <v>1001.8839310317882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10.722567515390086</v>
      </c>
      <c r="AI25">
        <f t="shared" si="5"/>
        <v>10.29234011027384</v>
      </c>
      <c r="AJ25">
        <f t="shared" si="6"/>
        <v>9.81294011027384</v>
      </c>
      <c r="AK25">
        <f t="shared" si="12"/>
        <v>6.704804580739483</v>
      </c>
      <c r="AU25">
        <f t="shared" si="13"/>
        <v>10.421915479412613</v>
      </c>
    </row>
    <row r="26" spans="1:47" ht="12.75">
      <c r="A26" s="72">
        <v>18</v>
      </c>
      <c r="B26" s="73">
        <v>7.9</v>
      </c>
      <c r="C26" s="74">
        <v>7.5</v>
      </c>
      <c r="D26" s="74">
        <v>11.6</v>
      </c>
      <c r="E26" s="74">
        <v>6.1</v>
      </c>
      <c r="F26" s="75">
        <f t="shared" si="0"/>
        <v>8.85</v>
      </c>
      <c r="G26" s="67">
        <f t="shared" si="7"/>
        <v>94.30588421019102</v>
      </c>
      <c r="H26" s="76">
        <f t="shared" si="1"/>
        <v>7.042609935695885</v>
      </c>
      <c r="I26" s="77">
        <v>1.2</v>
      </c>
      <c r="J26" s="75"/>
      <c r="K26" s="77">
        <v>7.8</v>
      </c>
      <c r="L26" s="74">
        <v>8.3</v>
      </c>
      <c r="M26" s="74"/>
      <c r="N26" s="74">
        <v>10.7</v>
      </c>
      <c r="O26" s="75">
        <v>11.7</v>
      </c>
      <c r="P26" s="78" t="s">
        <v>147</v>
      </c>
      <c r="Q26" s="79">
        <v>14</v>
      </c>
      <c r="R26" s="76">
        <v>1.1</v>
      </c>
      <c r="S26" s="76"/>
      <c r="T26" s="76" t="s">
        <v>132</v>
      </c>
      <c r="U26" s="76"/>
      <c r="V26" s="80">
        <v>1</v>
      </c>
      <c r="W26" s="73">
        <v>1001.2</v>
      </c>
      <c r="X26" s="121">
        <f t="shared" si="2"/>
        <v>1011.5872099820283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10.649781121194382</v>
      </c>
      <c r="AI26">
        <f t="shared" si="5"/>
        <v>10.362970252792357</v>
      </c>
      <c r="AJ26">
        <f t="shared" si="6"/>
        <v>10.043370252792357</v>
      </c>
      <c r="AK26">
        <f t="shared" si="12"/>
        <v>7.042609935695885</v>
      </c>
      <c r="AU26">
        <f t="shared" si="13"/>
        <v>10.341513327588789</v>
      </c>
    </row>
    <row r="27" spans="1:47" ht="12.75">
      <c r="A27" s="63">
        <v>19</v>
      </c>
      <c r="B27" s="64">
        <v>8</v>
      </c>
      <c r="C27" s="65">
        <v>7.8</v>
      </c>
      <c r="D27" s="65">
        <v>10.5</v>
      </c>
      <c r="E27" s="65">
        <v>5.2</v>
      </c>
      <c r="F27" s="66">
        <f t="shared" si="0"/>
        <v>7.85</v>
      </c>
      <c r="G27" s="67">
        <f t="shared" si="7"/>
        <v>97.15611874415589</v>
      </c>
      <c r="H27" s="67">
        <f t="shared" si="1"/>
        <v>7.576977835101884</v>
      </c>
      <c r="I27" s="68">
        <v>0.3</v>
      </c>
      <c r="J27" s="66"/>
      <c r="K27" s="68">
        <v>7.3</v>
      </c>
      <c r="L27" s="65">
        <v>7.8</v>
      </c>
      <c r="M27" s="65"/>
      <c r="N27" s="65">
        <v>10.6</v>
      </c>
      <c r="O27" s="66">
        <v>11.6</v>
      </c>
      <c r="P27" s="69" t="s">
        <v>148</v>
      </c>
      <c r="Q27" s="70">
        <v>10</v>
      </c>
      <c r="R27" s="67">
        <v>1</v>
      </c>
      <c r="S27" s="67"/>
      <c r="T27" s="67">
        <v>0</v>
      </c>
      <c r="U27" s="67"/>
      <c r="V27" s="71">
        <v>8</v>
      </c>
      <c r="W27" s="64">
        <v>1007.9</v>
      </c>
      <c r="X27" s="121">
        <f t="shared" si="2"/>
        <v>1018.3529791114756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10.722567515390086</v>
      </c>
      <c r="AI27">
        <f t="shared" si="5"/>
        <v>10.57743042767468</v>
      </c>
      <c r="AJ27">
        <f t="shared" si="6"/>
        <v>10.417630427674679</v>
      </c>
      <c r="AK27">
        <f t="shared" si="12"/>
        <v>7.576977835101884</v>
      </c>
      <c r="AU27">
        <f t="shared" si="13"/>
        <v>10.143922523081029</v>
      </c>
    </row>
    <row r="28" spans="1:47" ht="12.75">
      <c r="A28" s="72">
        <v>20</v>
      </c>
      <c r="B28" s="73">
        <v>5.2</v>
      </c>
      <c r="C28" s="74">
        <v>5.1</v>
      </c>
      <c r="D28" s="74">
        <v>9.9</v>
      </c>
      <c r="E28" s="74">
        <v>3.2</v>
      </c>
      <c r="F28" s="75">
        <f t="shared" si="0"/>
        <v>6.550000000000001</v>
      </c>
      <c r="G28" s="67">
        <f t="shared" si="7"/>
        <v>98.40195016869939</v>
      </c>
      <c r="H28" s="76">
        <f t="shared" si="1"/>
        <v>4.9689445044106675</v>
      </c>
      <c r="I28" s="77">
        <v>-0.5</v>
      </c>
      <c r="J28" s="75"/>
      <c r="K28" s="77">
        <v>6.1</v>
      </c>
      <c r="L28" s="74">
        <v>6.7</v>
      </c>
      <c r="M28" s="74"/>
      <c r="N28" s="74">
        <v>10.1</v>
      </c>
      <c r="O28" s="75">
        <v>11.5</v>
      </c>
      <c r="P28" s="78" t="s">
        <v>149</v>
      </c>
      <c r="Q28" s="79">
        <v>7</v>
      </c>
      <c r="R28" s="76">
        <v>2</v>
      </c>
      <c r="S28" s="76"/>
      <c r="T28" s="76" t="s">
        <v>132</v>
      </c>
      <c r="U28" s="76"/>
      <c r="V28" s="80">
        <v>7</v>
      </c>
      <c r="W28" s="73">
        <v>1015.2</v>
      </c>
      <c r="X28" s="121">
        <f t="shared" si="2"/>
        <v>1025.8352458553413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8.842111842520199</v>
      </c>
      <c r="AI28">
        <f t="shared" si="5"/>
        <v>8.780710489137393</v>
      </c>
      <c r="AJ28">
        <f t="shared" si="6"/>
        <v>8.700810489137393</v>
      </c>
      <c r="AK28">
        <f t="shared" si="12"/>
        <v>4.9689445044106675</v>
      </c>
      <c r="AU28">
        <f t="shared" si="13"/>
        <v>10.149089241362761</v>
      </c>
    </row>
    <row r="29" spans="1:47" ht="12.75">
      <c r="A29" s="63">
        <v>21</v>
      </c>
      <c r="B29" s="64">
        <v>8.3</v>
      </c>
      <c r="C29" s="65">
        <v>7.3</v>
      </c>
      <c r="D29" s="65">
        <v>8</v>
      </c>
      <c r="E29" s="65">
        <v>2.1</v>
      </c>
      <c r="F29" s="66">
        <f t="shared" si="0"/>
        <v>5.05</v>
      </c>
      <c r="G29" s="67">
        <f t="shared" si="7"/>
        <v>86.10663871463369</v>
      </c>
      <c r="H29" s="67">
        <f t="shared" si="1"/>
        <v>6.117097983387116</v>
      </c>
      <c r="I29" s="68">
        <v>-1.7</v>
      </c>
      <c r="J29" s="66"/>
      <c r="K29" s="68">
        <v>8.1</v>
      </c>
      <c r="L29" s="65">
        <v>8.2</v>
      </c>
      <c r="M29" s="65"/>
      <c r="N29" s="65">
        <v>10.1</v>
      </c>
      <c r="O29" s="66">
        <v>11.3</v>
      </c>
      <c r="P29" s="69" t="s">
        <v>150</v>
      </c>
      <c r="Q29" s="70">
        <v>14</v>
      </c>
      <c r="R29" s="67">
        <v>0</v>
      </c>
      <c r="S29" s="67"/>
      <c r="T29" s="67">
        <v>10.1</v>
      </c>
      <c r="U29" s="67"/>
      <c r="V29" s="71">
        <v>8</v>
      </c>
      <c r="W29" s="64">
        <v>1006.9</v>
      </c>
      <c r="X29" s="121">
        <f t="shared" si="2"/>
        <v>1017.3314099417174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10.943563388165682</v>
      </c>
      <c r="AI29">
        <f t="shared" si="5"/>
        <v>10.22213458915475</v>
      </c>
      <c r="AJ29">
        <f t="shared" si="6"/>
        <v>9.423134589154749</v>
      </c>
      <c r="AK29">
        <f t="shared" si="12"/>
        <v>6.117097983387116</v>
      </c>
      <c r="AU29">
        <f t="shared" si="13"/>
        <v>10.188605101103548</v>
      </c>
    </row>
    <row r="30" spans="1:47" ht="12.75">
      <c r="A30" s="72">
        <v>22</v>
      </c>
      <c r="B30" s="73">
        <v>11.2</v>
      </c>
      <c r="C30" s="74">
        <v>10.5</v>
      </c>
      <c r="D30" s="74">
        <v>13.7</v>
      </c>
      <c r="E30" s="74">
        <v>7.5</v>
      </c>
      <c r="F30" s="75">
        <f t="shared" si="0"/>
        <v>10.6</v>
      </c>
      <c r="G30" s="67">
        <f t="shared" si="7"/>
        <v>91.24230128001369</v>
      </c>
      <c r="H30" s="76">
        <f t="shared" si="1"/>
        <v>9.826350617621374</v>
      </c>
      <c r="I30" s="77">
        <v>7.3</v>
      </c>
      <c r="J30" s="75"/>
      <c r="K30" s="77">
        <v>11.4</v>
      </c>
      <c r="L30" s="74">
        <v>11</v>
      </c>
      <c r="M30" s="74"/>
      <c r="N30" s="74">
        <v>10.1</v>
      </c>
      <c r="O30" s="75">
        <v>11.1</v>
      </c>
      <c r="P30" s="78" t="s">
        <v>138</v>
      </c>
      <c r="Q30" s="79">
        <v>14</v>
      </c>
      <c r="R30" s="76">
        <v>0.1</v>
      </c>
      <c r="S30" s="76"/>
      <c r="T30" s="76">
        <v>1</v>
      </c>
      <c r="U30" s="76"/>
      <c r="V30" s="80">
        <v>8</v>
      </c>
      <c r="W30" s="73">
        <v>1000.7</v>
      </c>
      <c r="X30" s="121">
        <f t="shared" si="2"/>
        <v>1010.9608143563498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13.295654505920231</v>
      </c>
      <c r="AI30">
        <f t="shared" si="5"/>
        <v>12.690561141441451</v>
      </c>
      <c r="AJ30">
        <f t="shared" si="6"/>
        <v>12.131261141441453</v>
      </c>
      <c r="AK30">
        <f t="shared" si="12"/>
        <v>9.826350617621374</v>
      </c>
      <c r="AU30">
        <f t="shared" si="13"/>
        <v>10.130045904321525</v>
      </c>
    </row>
    <row r="31" spans="1:47" ht="12.75">
      <c r="A31" s="63">
        <v>23</v>
      </c>
      <c r="B31" s="64">
        <v>6.7</v>
      </c>
      <c r="C31" s="65">
        <v>6.5</v>
      </c>
      <c r="D31" s="65">
        <v>7.8</v>
      </c>
      <c r="E31" s="65">
        <v>6.7</v>
      </c>
      <c r="F31" s="66">
        <f t="shared" si="0"/>
        <v>7.25</v>
      </c>
      <c r="G31" s="67">
        <f t="shared" si="7"/>
        <v>97.00316451242061</v>
      </c>
      <c r="H31" s="67">
        <f t="shared" si="1"/>
        <v>6.258597363476819</v>
      </c>
      <c r="I31" s="68">
        <v>6</v>
      </c>
      <c r="J31" s="66"/>
      <c r="K31" s="68">
        <v>5</v>
      </c>
      <c r="L31" s="65">
        <v>5</v>
      </c>
      <c r="M31" s="65"/>
      <c r="N31" s="65">
        <v>10</v>
      </c>
      <c r="O31" s="66">
        <v>11.1</v>
      </c>
      <c r="P31" s="69" t="s">
        <v>151</v>
      </c>
      <c r="Q31" s="70">
        <v>7</v>
      </c>
      <c r="R31" s="67">
        <v>0</v>
      </c>
      <c r="S31" s="67"/>
      <c r="T31" s="67">
        <v>6.1</v>
      </c>
      <c r="U31" s="67"/>
      <c r="V31" s="71">
        <v>8</v>
      </c>
      <c r="W31" s="64">
        <v>1006.4</v>
      </c>
      <c r="X31" s="121">
        <f t="shared" si="2"/>
        <v>1016.8862026187365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9.809696626511307</v>
      </c>
      <c r="AI31">
        <f t="shared" si="5"/>
        <v>9.67551615678414</v>
      </c>
      <c r="AJ31">
        <f t="shared" si="6"/>
        <v>9.515716156784139</v>
      </c>
      <c r="AK31">
        <f t="shared" si="12"/>
        <v>6.258597363476819</v>
      </c>
      <c r="AU31">
        <f t="shared" si="13"/>
        <v>10.371250390846994</v>
      </c>
    </row>
    <row r="32" spans="1:47" ht="12.75">
      <c r="A32" s="72">
        <v>24</v>
      </c>
      <c r="B32" s="73">
        <v>0.9</v>
      </c>
      <c r="C32" s="74">
        <v>0.7</v>
      </c>
      <c r="D32" s="74">
        <v>6</v>
      </c>
      <c r="E32" s="74">
        <v>-1.6</v>
      </c>
      <c r="F32" s="75">
        <f t="shared" si="0"/>
        <v>2.2</v>
      </c>
      <c r="G32" s="67">
        <f t="shared" si="7"/>
        <v>96.1141800071505</v>
      </c>
      <c r="H32" s="76">
        <f t="shared" si="1"/>
        <v>0.3521263839449102</v>
      </c>
      <c r="I32" s="77">
        <v>-4.5</v>
      </c>
      <c r="J32" s="75"/>
      <c r="K32" s="77">
        <v>2.7</v>
      </c>
      <c r="L32" s="74">
        <v>3.6</v>
      </c>
      <c r="M32" s="74"/>
      <c r="N32" s="74">
        <v>10</v>
      </c>
      <c r="O32" s="75">
        <v>11.1</v>
      </c>
      <c r="P32" s="78" t="s">
        <v>110</v>
      </c>
      <c r="Q32" s="79">
        <v>6</v>
      </c>
      <c r="R32" s="76">
        <v>0</v>
      </c>
      <c r="S32" s="76"/>
      <c r="T32" s="76" t="s">
        <v>132</v>
      </c>
      <c r="U32" s="76"/>
      <c r="V32" s="80">
        <v>2</v>
      </c>
      <c r="W32" s="73">
        <v>1015.1</v>
      </c>
      <c r="X32" s="121">
        <f t="shared" si="2"/>
        <v>1025.902090380871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6.5184578494953405</v>
      </c>
      <c r="AI32">
        <f t="shared" si="5"/>
        <v>6.424962311154182</v>
      </c>
      <c r="AJ32">
        <f t="shared" si="6"/>
        <v>6.2651623111541825</v>
      </c>
      <c r="AK32">
        <f t="shared" si="12"/>
        <v>0.3521263839449102</v>
      </c>
      <c r="AU32">
        <f t="shared" si="13"/>
        <v>10.28346237933123</v>
      </c>
    </row>
    <row r="33" spans="1:47" ht="12.75">
      <c r="A33" s="63">
        <v>25</v>
      </c>
      <c r="B33" s="64">
        <v>-0.6</v>
      </c>
      <c r="C33" s="65">
        <v>-0.9</v>
      </c>
      <c r="D33" s="65">
        <v>7</v>
      </c>
      <c r="E33" s="65">
        <v>-2</v>
      </c>
      <c r="F33" s="66">
        <f t="shared" si="0"/>
        <v>2.5</v>
      </c>
      <c r="G33" s="67">
        <f t="shared" si="7"/>
        <v>94.13350567929348</v>
      </c>
      <c r="H33" s="67">
        <f t="shared" si="1"/>
        <v>-1.424329691659924</v>
      </c>
      <c r="I33" s="68">
        <v>-4.9</v>
      </c>
      <c r="J33" s="66"/>
      <c r="K33" s="68">
        <v>2.6</v>
      </c>
      <c r="L33" s="65">
        <v>3.2</v>
      </c>
      <c r="M33" s="65"/>
      <c r="N33" s="65">
        <v>9.1</v>
      </c>
      <c r="O33" s="66">
        <v>11</v>
      </c>
      <c r="P33" s="69" t="s">
        <v>152</v>
      </c>
      <c r="Q33" s="70">
        <v>13</v>
      </c>
      <c r="R33" s="67">
        <v>0.1</v>
      </c>
      <c r="S33" s="67"/>
      <c r="T33" s="67">
        <v>4.3</v>
      </c>
      <c r="U33" s="67"/>
      <c r="V33" s="71">
        <v>0</v>
      </c>
      <c r="W33" s="64">
        <v>1014.6</v>
      </c>
      <c r="X33" s="121">
        <f t="shared" si="2"/>
        <v>1025.4565613348764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5.845628070684612</v>
      </c>
      <c r="AI33">
        <f t="shared" si="5"/>
        <v>5.718694631908273</v>
      </c>
      <c r="AJ33">
        <f t="shared" si="6"/>
        <v>5.502694631908273</v>
      </c>
      <c r="AK33">
        <f t="shared" si="12"/>
        <v>-1.424329691659924</v>
      </c>
      <c r="AU33">
        <f t="shared" si="13"/>
        <v>10.283931031788171</v>
      </c>
    </row>
    <row r="34" spans="1:47" ht="12.75">
      <c r="A34" s="72">
        <v>26</v>
      </c>
      <c r="B34" s="73">
        <v>7</v>
      </c>
      <c r="C34" s="74">
        <v>6.9</v>
      </c>
      <c r="D34" s="74">
        <v>7.3</v>
      </c>
      <c r="E34" s="74">
        <v>-0.5</v>
      </c>
      <c r="F34" s="75">
        <f t="shared" si="0"/>
        <v>3.4</v>
      </c>
      <c r="G34" s="67">
        <f t="shared" si="7"/>
        <v>98.51779336269229</v>
      </c>
      <c r="H34" s="76">
        <f t="shared" si="1"/>
        <v>6.782636802682682</v>
      </c>
      <c r="I34" s="77">
        <v>0</v>
      </c>
      <c r="J34" s="75"/>
      <c r="K34" s="77">
        <v>6.7</v>
      </c>
      <c r="L34" s="74">
        <v>7</v>
      </c>
      <c r="M34" s="74"/>
      <c r="N34" s="74">
        <v>8.9</v>
      </c>
      <c r="O34" s="75">
        <v>9.7</v>
      </c>
      <c r="P34" s="78" t="s">
        <v>153</v>
      </c>
      <c r="Q34" s="79">
        <v>12</v>
      </c>
      <c r="R34" s="76">
        <v>2.3</v>
      </c>
      <c r="S34" s="76"/>
      <c r="T34" s="76">
        <v>2.3</v>
      </c>
      <c r="U34" s="76"/>
      <c r="V34" s="80">
        <v>8</v>
      </c>
      <c r="W34" s="73">
        <v>1002.7</v>
      </c>
      <c r="X34" s="121">
        <f t="shared" si="2"/>
        <v>1013.1363945709568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F34">
        <f t="shared" si="4"/>
        <v>0</v>
      </c>
      <c r="AH34">
        <f t="shared" si="11"/>
        <v>10.014043920115377</v>
      </c>
      <c r="AI34">
        <f t="shared" si="5"/>
        <v>9.945515096468517</v>
      </c>
      <c r="AJ34">
        <f t="shared" si="6"/>
        <v>9.865615096468517</v>
      </c>
      <c r="AK34">
        <f t="shared" si="12"/>
        <v>6.782636802682682</v>
      </c>
      <c r="AU34">
        <f t="shared" si="13"/>
        <v>10.387209982028276</v>
      </c>
    </row>
    <row r="35" spans="1:47" ht="12.75">
      <c r="A35" s="63">
        <v>27</v>
      </c>
      <c r="B35" s="64">
        <v>7.1</v>
      </c>
      <c r="C35" s="65">
        <v>7</v>
      </c>
      <c r="D35" s="65">
        <v>9.5</v>
      </c>
      <c r="E35" s="65">
        <v>6.8</v>
      </c>
      <c r="F35" s="66">
        <f t="shared" si="0"/>
        <v>8.15</v>
      </c>
      <c r="G35" s="67">
        <f t="shared" si="7"/>
        <v>98.52380327834655</v>
      </c>
      <c r="H35" s="67">
        <f t="shared" si="1"/>
        <v>6.883347996992231</v>
      </c>
      <c r="I35" s="68">
        <v>6.9</v>
      </c>
      <c r="J35" s="66"/>
      <c r="K35" s="68">
        <v>7.5</v>
      </c>
      <c r="L35" s="65">
        <v>7.8</v>
      </c>
      <c r="M35" s="65"/>
      <c r="N35" s="65">
        <v>9.1</v>
      </c>
      <c r="O35" s="66">
        <v>10.6</v>
      </c>
      <c r="P35" s="69" t="s">
        <v>154</v>
      </c>
      <c r="Q35" s="70">
        <v>9</v>
      </c>
      <c r="R35" s="67">
        <v>0.2</v>
      </c>
      <c r="S35" s="67"/>
      <c r="T35" s="67">
        <v>0.2</v>
      </c>
      <c r="U35" s="67"/>
      <c r="V35" s="71">
        <v>9</v>
      </c>
      <c r="W35" s="64">
        <v>992</v>
      </c>
      <c r="X35" s="121">
        <f t="shared" si="2"/>
        <v>1002.3213192683136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10.082988668281233</v>
      </c>
      <c r="AI35">
        <f t="shared" si="5"/>
        <v>10.014043920115377</v>
      </c>
      <c r="AJ35">
        <f t="shared" si="6"/>
        <v>9.934143920115377</v>
      </c>
      <c r="AK35">
        <f t="shared" si="12"/>
        <v>6.883347996992231</v>
      </c>
      <c r="AU35">
        <f t="shared" si="13"/>
        <v>10.452979111475694</v>
      </c>
    </row>
    <row r="36" spans="1:47" ht="12.75">
      <c r="A36" s="72">
        <v>28</v>
      </c>
      <c r="B36" s="73">
        <v>9.5</v>
      </c>
      <c r="C36" s="74">
        <v>9.4</v>
      </c>
      <c r="D36" s="74">
        <v>10.6</v>
      </c>
      <c r="E36" s="74">
        <v>3.5</v>
      </c>
      <c r="F36" s="75">
        <f t="shared" si="0"/>
        <v>7.05</v>
      </c>
      <c r="G36" s="67">
        <f t="shared" si="7"/>
        <v>98.65610156792287</v>
      </c>
      <c r="H36" s="76">
        <f t="shared" si="1"/>
        <v>9.299019055267415</v>
      </c>
      <c r="I36" s="77">
        <v>-1.2</v>
      </c>
      <c r="J36" s="75"/>
      <c r="K36" s="77">
        <v>8.8</v>
      </c>
      <c r="L36" s="74">
        <v>8.8</v>
      </c>
      <c r="M36" s="74"/>
      <c r="N36" s="74">
        <v>9.3</v>
      </c>
      <c r="O36" s="75">
        <v>10.4</v>
      </c>
      <c r="P36" s="78" t="s">
        <v>146</v>
      </c>
      <c r="Q36" s="79">
        <v>16</v>
      </c>
      <c r="R36" s="76">
        <v>0</v>
      </c>
      <c r="S36" s="76"/>
      <c r="T36" s="76">
        <v>1.8</v>
      </c>
      <c r="U36" s="76"/>
      <c r="V36" s="80">
        <v>8</v>
      </c>
      <c r="W36" s="73">
        <v>994.1</v>
      </c>
      <c r="X36" s="121">
        <f t="shared" si="2"/>
        <v>1004.3548159084332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11.868195956166188</v>
      </c>
      <c r="AI36">
        <f t="shared" si="5"/>
        <v>11.78859945679543</v>
      </c>
      <c r="AJ36">
        <f t="shared" si="6"/>
        <v>11.70869945679543</v>
      </c>
      <c r="AK36">
        <f t="shared" si="12"/>
        <v>9.299019055267415</v>
      </c>
      <c r="AU36">
        <f t="shared" si="13"/>
        <v>10.635245855341282</v>
      </c>
    </row>
    <row r="37" spans="1:47" ht="12.75">
      <c r="A37" s="63">
        <v>29</v>
      </c>
      <c r="B37" s="64">
        <v>8.9</v>
      </c>
      <c r="C37" s="65">
        <v>8.5</v>
      </c>
      <c r="D37" s="65">
        <v>10.3</v>
      </c>
      <c r="E37" s="65">
        <v>9.2</v>
      </c>
      <c r="F37" s="66">
        <f t="shared" si="0"/>
        <v>9.75</v>
      </c>
      <c r="G37" s="67">
        <f t="shared" si="7"/>
        <v>94.52420045883756</v>
      </c>
      <c r="H37" s="67">
        <f t="shared" si="1"/>
        <v>8.069639112737004</v>
      </c>
      <c r="I37" s="68">
        <v>8.9</v>
      </c>
      <c r="J37" s="66"/>
      <c r="K37" s="68">
        <v>10.4</v>
      </c>
      <c r="L37" s="65">
        <v>10.5</v>
      </c>
      <c r="M37" s="65"/>
      <c r="N37" s="65">
        <v>9.7</v>
      </c>
      <c r="O37" s="66">
        <v>10.5</v>
      </c>
      <c r="P37" s="69" t="s">
        <v>155</v>
      </c>
      <c r="Q37" s="70">
        <v>16</v>
      </c>
      <c r="R37" s="67">
        <v>0</v>
      </c>
      <c r="S37" s="67"/>
      <c r="T37" s="67" t="s">
        <v>132</v>
      </c>
      <c r="U37" s="67"/>
      <c r="V37" s="71">
        <v>8</v>
      </c>
      <c r="W37" s="64">
        <v>1000.2</v>
      </c>
      <c r="X37" s="121">
        <f t="shared" si="2"/>
        <v>1010.539822633768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11.397624958456682</v>
      </c>
      <c r="AI37">
        <f t="shared" si="5"/>
        <v>11.093113863278093</v>
      </c>
      <c r="AJ37">
        <f t="shared" si="6"/>
        <v>10.773513863278094</v>
      </c>
      <c r="AK37">
        <f t="shared" si="12"/>
        <v>8.069639112737004</v>
      </c>
      <c r="AU37">
        <f t="shared" si="13"/>
        <v>10.431409941717396</v>
      </c>
    </row>
    <row r="38" spans="1:47" ht="12.75">
      <c r="A38" s="72">
        <v>30</v>
      </c>
      <c r="B38" s="73">
        <v>7.8</v>
      </c>
      <c r="C38" s="74">
        <v>6.4</v>
      </c>
      <c r="D38" s="74">
        <v>10.8</v>
      </c>
      <c r="E38" s="74">
        <v>7.1</v>
      </c>
      <c r="F38" s="75">
        <f t="shared" si="0"/>
        <v>8.95</v>
      </c>
      <c r="G38" s="67">
        <f t="shared" si="7"/>
        <v>80.26935204524086</v>
      </c>
      <c r="H38" s="76">
        <f t="shared" si="1"/>
        <v>4.618727447116481</v>
      </c>
      <c r="I38" s="77">
        <v>4.6</v>
      </c>
      <c r="J38" s="75"/>
      <c r="K38" s="77">
        <v>7.9</v>
      </c>
      <c r="L38" s="74">
        <v>8.4</v>
      </c>
      <c r="M38" s="74"/>
      <c r="N38" s="74">
        <v>9.9</v>
      </c>
      <c r="O38" s="75">
        <v>10.7</v>
      </c>
      <c r="P38" s="78" t="s">
        <v>156</v>
      </c>
      <c r="Q38" s="79">
        <v>12</v>
      </c>
      <c r="R38" s="76">
        <v>1.4</v>
      </c>
      <c r="S38" s="76"/>
      <c r="T38" s="76" t="s">
        <v>132</v>
      </c>
      <c r="U38" s="76"/>
      <c r="V38" s="80">
        <v>0</v>
      </c>
      <c r="W38" s="73">
        <v>1004.5</v>
      </c>
      <c r="X38" s="121">
        <f t="shared" si="2"/>
        <v>1014.9251785037064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10.57743042767468</v>
      </c>
      <c r="AI38">
        <f t="shared" si="5"/>
        <v>9.609034867330614</v>
      </c>
      <c r="AJ38">
        <f t="shared" si="6"/>
        <v>8.490434867330615</v>
      </c>
      <c r="AK38">
        <f t="shared" si="12"/>
        <v>4.618727447116481</v>
      </c>
      <c r="AU38">
        <f t="shared" si="13"/>
        <v>10.260814356349742</v>
      </c>
    </row>
    <row r="39" spans="1:47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1"/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10.48620261873652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10.802090380870855</v>
      </c>
    </row>
    <row r="41" spans="1:47" ht="13.5" thickBot="1">
      <c r="A41" s="113" t="s">
        <v>19</v>
      </c>
      <c r="B41" s="114">
        <f>SUM(B9:B39)</f>
        <v>225.4</v>
      </c>
      <c r="C41" s="115">
        <f aca="true" t="shared" si="14" ref="C41:V41">SUM(C9:C39)</f>
        <v>213.20000000000002</v>
      </c>
      <c r="D41" s="115">
        <f t="shared" si="14"/>
        <v>316.00000000000006</v>
      </c>
      <c r="E41" s="115">
        <f t="shared" si="14"/>
        <v>145.19999999999996</v>
      </c>
      <c r="F41" s="116">
        <f t="shared" si="14"/>
        <v>230.60000000000002</v>
      </c>
      <c r="G41" s="117">
        <f t="shared" si="14"/>
        <v>2830.3830869076746</v>
      </c>
      <c r="H41" s="117">
        <f>SUM(H9:H39)</f>
        <v>199.26545749869024</v>
      </c>
      <c r="I41" s="118">
        <f t="shared" si="14"/>
        <v>74.59999999999998</v>
      </c>
      <c r="J41" s="116">
        <f t="shared" si="14"/>
        <v>0</v>
      </c>
      <c r="K41" s="118">
        <f t="shared" si="14"/>
        <v>230.5</v>
      </c>
      <c r="L41" s="115">
        <f t="shared" si="14"/>
        <v>242.70000000000002</v>
      </c>
      <c r="M41" s="115">
        <f t="shared" si="14"/>
        <v>0</v>
      </c>
      <c r="N41" s="115">
        <f t="shared" si="14"/>
        <v>321</v>
      </c>
      <c r="O41" s="116">
        <f t="shared" si="14"/>
        <v>349.50000000000006</v>
      </c>
      <c r="P41" s="114"/>
      <c r="Q41" s="119">
        <f t="shared" si="14"/>
        <v>507</v>
      </c>
      <c r="R41" s="117">
        <f t="shared" si="14"/>
        <v>29.800000000000008</v>
      </c>
      <c r="S41" s="117"/>
      <c r="T41" s="117">
        <f>SUM(T9:T39)</f>
        <v>93.69999999999997</v>
      </c>
      <c r="U41" s="139"/>
      <c r="V41" s="119">
        <f t="shared" si="14"/>
        <v>167</v>
      </c>
      <c r="W41" s="117">
        <f>SUM(W9:W39)</f>
        <v>29873.800000000003</v>
      </c>
      <c r="X41" s="123">
        <f>SUM(X9:X39)</f>
        <v>30184.213083250124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1</v>
      </c>
      <c r="AC41">
        <f>MAX(AC9:AC39)</f>
        <v>6</v>
      </c>
      <c r="AD41">
        <f>MAX(AD9:AD39)</f>
        <v>6</v>
      </c>
      <c r="AE41">
        <f>MAX(AE9:AE39)</f>
        <v>16</v>
      </c>
      <c r="AF41">
        <f>MAX(AF9:AF39)</f>
        <v>3</v>
      </c>
      <c r="AU41">
        <f t="shared" si="13"/>
        <v>10.856561334876336</v>
      </c>
    </row>
    <row r="42" spans="1:47" ht="12.75">
      <c r="A42" s="72" t="s">
        <v>20</v>
      </c>
      <c r="B42" s="73">
        <f>AVERAGE(B9:B39)</f>
        <v>7.513333333333334</v>
      </c>
      <c r="C42" s="74">
        <f aca="true" t="shared" si="15" ref="C42:V42">AVERAGE(C9:C39)</f>
        <v>7.106666666666667</v>
      </c>
      <c r="D42" s="74">
        <f t="shared" si="15"/>
        <v>10.533333333333335</v>
      </c>
      <c r="E42" s="74">
        <f t="shared" si="15"/>
        <v>4.839999999999999</v>
      </c>
      <c r="F42" s="75">
        <f t="shared" si="15"/>
        <v>7.686666666666667</v>
      </c>
      <c r="G42" s="76">
        <f t="shared" si="15"/>
        <v>94.34610289692249</v>
      </c>
      <c r="H42" s="76">
        <f>AVERAGE(H9:H39)</f>
        <v>6.642181916623008</v>
      </c>
      <c r="I42" s="77">
        <f t="shared" si="15"/>
        <v>2.486666666666666</v>
      </c>
      <c r="J42" s="75" t="e">
        <f t="shared" si="15"/>
        <v>#DIV/0!</v>
      </c>
      <c r="K42" s="77">
        <f t="shared" si="15"/>
        <v>7.683333333333334</v>
      </c>
      <c r="L42" s="74">
        <f t="shared" si="15"/>
        <v>8.09</v>
      </c>
      <c r="M42" s="74" t="e">
        <f t="shared" si="15"/>
        <v>#DIV/0!</v>
      </c>
      <c r="N42" s="74">
        <f t="shared" si="15"/>
        <v>10.7</v>
      </c>
      <c r="O42" s="75">
        <f t="shared" si="15"/>
        <v>11.650000000000002</v>
      </c>
      <c r="P42" s="73"/>
      <c r="Q42" s="75">
        <f t="shared" si="15"/>
        <v>16.9</v>
      </c>
      <c r="R42" s="76">
        <f t="shared" si="15"/>
        <v>0.9933333333333336</v>
      </c>
      <c r="S42" s="76"/>
      <c r="T42" s="76">
        <f>AVERAGE(T9:T39)</f>
        <v>3.747999999999999</v>
      </c>
      <c r="U42" s="76"/>
      <c r="V42" s="76">
        <f t="shared" si="15"/>
        <v>5.566666666666666</v>
      </c>
      <c r="W42" s="76">
        <f>AVERAGE(W9:W39)</f>
        <v>995.7933333333334</v>
      </c>
      <c r="X42" s="124">
        <f>AVERAGE(X9:X39)</f>
        <v>1006.1404361083374</v>
      </c>
      <c r="Y42" s="127"/>
      <c r="Z42" s="134"/>
      <c r="AA42" s="130"/>
      <c r="AU42">
        <f t="shared" si="13"/>
        <v>10.43639457095676</v>
      </c>
    </row>
    <row r="43" spans="1:47" ht="12.75">
      <c r="A43" s="72" t="s">
        <v>21</v>
      </c>
      <c r="B43" s="73">
        <f>MAX(B9:B39)</f>
        <v>13.5</v>
      </c>
      <c r="C43" s="74">
        <f aca="true" t="shared" si="16" ref="C43:V43">MAX(C9:C39)</f>
        <v>12.2</v>
      </c>
      <c r="D43" s="74">
        <f t="shared" si="16"/>
        <v>15.5</v>
      </c>
      <c r="E43" s="74">
        <f t="shared" si="16"/>
        <v>11.8</v>
      </c>
      <c r="F43" s="75">
        <f t="shared" si="16"/>
        <v>13.4</v>
      </c>
      <c r="G43" s="76">
        <f t="shared" si="16"/>
        <v>98.70507614958518</v>
      </c>
      <c r="H43" s="76">
        <f>MAX(H9:H39)</f>
        <v>11.051675002576324</v>
      </c>
      <c r="I43" s="77">
        <f t="shared" si="16"/>
        <v>10.1</v>
      </c>
      <c r="J43" s="75">
        <f t="shared" si="16"/>
        <v>0</v>
      </c>
      <c r="K43" s="77">
        <f t="shared" si="16"/>
        <v>12.3</v>
      </c>
      <c r="L43" s="74">
        <f t="shared" si="16"/>
        <v>12.8</v>
      </c>
      <c r="M43" s="74">
        <f t="shared" si="16"/>
        <v>0</v>
      </c>
      <c r="N43" s="74">
        <f t="shared" si="16"/>
        <v>13.5</v>
      </c>
      <c r="O43" s="75">
        <f t="shared" si="16"/>
        <v>13.5</v>
      </c>
      <c r="P43" s="73"/>
      <c r="Q43" s="70">
        <f t="shared" si="16"/>
        <v>33</v>
      </c>
      <c r="R43" s="76">
        <f t="shared" si="16"/>
        <v>4.8</v>
      </c>
      <c r="S43" s="76"/>
      <c r="T43" s="76">
        <f>MAX(T9:T39)</f>
        <v>11.7</v>
      </c>
      <c r="U43" s="140"/>
      <c r="V43" s="70">
        <f t="shared" si="16"/>
        <v>9</v>
      </c>
      <c r="W43" s="76">
        <f>MAX(W9:W39)</f>
        <v>1015.2</v>
      </c>
      <c r="X43" s="124">
        <f>MAX(X9:X39)</f>
        <v>1025.902090380871</v>
      </c>
      <c r="Y43" s="127"/>
      <c r="Z43" s="134"/>
      <c r="AA43" s="127"/>
      <c r="AU43">
        <f t="shared" si="13"/>
        <v>10.321319268313559</v>
      </c>
    </row>
    <row r="44" spans="1:47" ht="13.5" thickBot="1">
      <c r="A44" s="81" t="s">
        <v>22</v>
      </c>
      <c r="B44" s="82">
        <f>MIN(B9:B39)</f>
        <v>-0.6</v>
      </c>
      <c r="C44" s="83">
        <f aca="true" t="shared" si="17" ref="C44:V44">MIN(C9:C39)</f>
        <v>-0.9</v>
      </c>
      <c r="D44" s="83">
        <f t="shared" si="17"/>
        <v>6</v>
      </c>
      <c r="E44" s="83">
        <f t="shared" si="17"/>
        <v>-2.4</v>
      </c>
      <c r="F44" s="84">
        <f t="shared" si="17"/>
        <v>2.2</v>
      </c>
      <c r="G44" s="85">
        <f t="shared" si="17"/>
        <v>80.26935204524086</v>
      </c>
      <c r="H44" s="85">
        <f>MIN(H9:H39)</f>
        <v>-1.424329691659924</v>
      </c>
      <c r="I44" s="86">
        <f t="shared" si="17"/>
        <v>-5.2</v>
      </c>
      <c r="J44" s="84">
        <f t="shared" si="17"/>
        <v>0</v>
      </c>
      <c r="K44" s="86">
        <f t="shared" si="17"/>
        <v>2.6</v>
      </c>
      <c r="L44" s="83">
        <f t="shared" si="17"/>
        <v>3.2</v>
      </c>
      <c r="M44" s="83">
        <f t="shared" si="17"/>
        <v>0</v>
      </c>
      <c r="N44" s="83">
        <f t="shared" si="17"/>
        <v>8.9</v>
      </c>
      <c r="O44" s="84">
        <f t="shared" si="17"/>
        <v>9.7</v>
      </c>
      <c r="P44" s="82"/>
      <c r="Q44" s="120">
        <f t="shared" si="17"/>
        <v>6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975.2</v>
      </c>
      <c r="X44" s="125">
        <f>MIN(X9:X39)</f>
        <v>985.1887450891065</v>
      </c>
      <c r="Y44" s="128"/>
      <c r="Z44" s="136"/>
      <c r="AA44" s="128"/>
      <c r="AU44">
        <f t="shared" si="13"/>
        <v>10.25481590843327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10.339822633768026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10.425178503706478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1</v>
      </c>
      <c r="F60" t="b">
        <f>T9="tr"</f>
        <v>0</v>
      </c>
    </row>
    <row r="61" spans="2:6" ht="12.75">
      <c r="B61">
        <f>DCOUNTA(T8:T38,1,B59:B60)</f>
        <v>24</v>
      </c>
      <c r="C61">
        <f>DCOUNTA(T8:T38,1,C59:C60)</f>
        <v>20</v>
      </c>
      <c r="D61">
        <f>DCOUNTA(T8:T38,1,D59:D60)</f>
        <v>13</v>
      </c>
      <c r="F61">
        <f>DCOUNTA(T8:T38,1,F59:F60)</f>
        <v>5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19</v>
      </c>
      <c r="C64">
        <f>(C61-F61)</f>
        <v>15</v>
      </c>
      <c r="D64">
        <f>(D61-F61)</f>
        <v>8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7">
      <selection activeCell="E19" sqref="E19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164</v>
      </c>
      <c r="I4" s="60" t="s">
        <v>56</v>
      </c>
      <c r="J4" s="60">
        <v>2014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10.533333333333335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4.839999999999999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7.686666666666667</v>
      </c>
      <c r="D9" s="5">
        <v>1.5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15.5</v>
      </c>
      <c r="C10" s="5" t="s">
        <v>32</v>
      </c>
      <c r="D10" s="5">
        <f>Data1!$AB$41</f>
        <v>1</v>
      </c>
      <c r="E10" s="3"/>
      <c r="F10" s="40">
        <v>2</v>
      </c>
      <c r="G10" s="93" t="s">
        <v>115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-2.4</v>
      </c>
      <c r="C11" s="5" t="s">
        <v>32</v>
      </c>
      <c r="D11" s="24">
        <f>Data1!$AC$41</f>
        <v>6</v>
      </c>
      <c r="E11" s="3"/>
      <c r="F11" s="40">
        <v>3</v>
      </c>
      <c r="G11" s="93" t="s">
        <v>114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-5.2</v>
      </c>
      <c r="C12" s="5" t="s">
        <v>32</v>
      </c>
      <c r="D12" s="24">
        <f>Data1!$AD$41</f>
        <v>6</v>
      </c>
      <c r="E12" s="3"/>
      <c r="F12" s="40">
        <v>4</v>
      </c>
      <c r="G12" s="93" t="s">
        <v>113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11.650000000000002</v>
      </c>
      <c r="C13" s="5"/>
      <c r="D13" s="24"/>
      <c r="E13" s="3"/>
      <c r="F13" s="40">
        <v>5</v>
      </c>
      <c r="G13" s="93" t="s">
        <v>112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111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127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128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93.69999999999997</v>
      </c>
      <c r="D17" s="5">
        <v>133</v>
      </c>
      <c r="E17" s="3"/>
      <c r="F17" s="40">
        <v>9</v>
      </c>
      <c r="G17" s="93" t="s">
        <v>129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19</v>
      </c>
      <c r="D18" s="5"/>
      <c r="E18" s="3"/>
      <c r="F18" s="40">
        <v>10</v>
      </c>
      <c r="G18" s="93" t="s">
        <v>130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15</v>
      </c>
      <c r="D19" s="5"/>
      <c r="E19" s="3"/>
      <c r="F19" s="40">
        <v>11</v>
      </c>
      <c r="G19" s="93" t="s">
        <v>131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8</v>
      </c>
      <c r="D20" s="5"/>
      <c r="E20" s="3"/>
      <c r="F20" s="40">
        <v>12</v>
      </c>
      <c r="G20" s="93" t="s">
        <v>126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11.7</v>
      </c>
      <c r="D21" s="5"/>
      <c r="E21" s="3"/>
      <c r="F21" s="40">
        <v>13</v>
      </c>
      <c r="G21" s="93" t="s">
        <v>125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16</v>
      </c>
      <c r="D22" s="5"/>
      <c r="E22" s="3"/>
      <c r="F22" s="40">
        <v>14</v>
      </c>
      <c r="G22" s="93" t="s">
        <v>124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123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122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4.8</v>
      </c>
      <c r="D25" s="5" t="s">
        <v>46</v>
      </c>
      <c r="E25" s="5">
        <f>Data1!$AF$41</f>
        <v>3</v>
      </c>
      <c r="F25" s="40">
        <v>17</v>
      </c>
      <c r="G25" s="93" t="s">
        <v>120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29.800000000000008</v>
      </c>
      <c r="D26" s="5" t="s">
        <v>46</v>
      </c>
      <c r="E26" s="3"/>
      <c r="F26" s="40">
        <v>18</v>
      </c>
      <c r="G26" s="93" t="s">
        <v>121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137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136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133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33</v>
      </c>
      <c r="D30" s="5"/>
      <c r="E30" s="5"/>
      <c r="F30" s="40">
        <v>22</v>
      </c>
      <c r="G30" s="93" t="s">
        <v>135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134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139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140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143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142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141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157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2</v>
      </c>
      <c r="D38" s="5"/>
      <c r="E38" s="3"/>
      <c r="F38" s="40">
        <v>30</v>
      </c>
      <c r="G38" s="93" t="s">
        <v>158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6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10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 t="s">
        <v>159</v>
      </c>
      <c r="B42" s="3" t="s">
        <v>160</v>
      </c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 t="s">
        <v>161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162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163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2014-12-07T11:49:23Z</dcterms:modified>
  <cp:category/>
  <cp:version/>
  <cp:contentType/>
  <cp:contentStatus/>
</cp:coreProperties>
</file>