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<sst xmlns="http://schemas.openxmlformats.org/spreadsheetml/2006/main" count="154" uniqueCount="113">
  <si>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</si>
  <si>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</si>
  <si>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</si>
  <si>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</si>
  <si>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</si>
  <si>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</si>
  <si>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</si>
  <si>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</si>
  <si>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</si>
  <si>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</si>
  <si>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</si>
  <si>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</si>
  <si>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</si>
  <si>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</si>
  <si>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</si>
  <si>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</si>
  <si>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</si>
  <si>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</si>
  <si>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</si>
  <si>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</si>
  <si>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</si>
  <si>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</si>
  <si>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</si>
  <si>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</si>
  <si>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</si>
  <si>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</si>
  <si>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</si>
  <si>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</si>
  <si>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</si>
  <si>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</si>
  <si>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</si>
  <si>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</si>
  <si>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</si>
  <si>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</si>
  <si>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</si>
  <si>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</si>
  <si>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</si>
  <si>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</si>
  <si>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</si>
  <si>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</si>
  <si>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</si>
  <si>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</si>
  <si>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</si>
  <si>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</si>
  <si>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</si>
  <si>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</si>
  <si>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</si>
  <si>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</si>
  <si>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</si>
  <si>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</si>
  <si>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</si>
  <si>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</si>
  <si>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</si>
  <si>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</si>
  <si>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</si>
  <si>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</si>
  <si>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</si>
  <si>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</si>
  <si>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</si>
  <si>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</si>
  <si>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</si>
  <si>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</si>
  <si>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</si>
  <si>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</si>
  <si>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</si>
  <si>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</si>
  <si>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</si>
  <si>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</si>
  <si>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</si>
  <si>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</si>
  <si>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</si>
  <si>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</si>
  <si>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</si>
  <si>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</si>
  <si>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</si>
  <si>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</si>
  <si>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</si>
  <si>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</si>
  <si>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</si>
  <si>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</si>
  <si>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</si>
  <si>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</si>
  <si>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</si>
  <si>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</si>
  <si>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</si>
  <si>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</si>
  <si>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</si>
  <si>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</si>
  <si>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</si>
  <si>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</si>
  <si>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</si>
  <si>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</si>
  <si>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</si>
  <si>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</si>
  <si>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</si>
  <si>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</si>
  <si>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</si>
  <si>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</si>
  <si>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</si>
  <si>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</si>
  <si>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</si>
  <si>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</si>
  <si>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CALM</t>
  </si>
  <si>
    <t>S</t>
  </si>
  <si>
    <t>SW</t>
  </si>
  <si>
    <t>NW</t>
  </si>
  <si>
    <t>NE</t>
  </si>
  <si>
    <t>E</t>
  </si>
  <si>
    <t>SE</t>
  </si>
  <si>
    <t>W</t>
  </si>
  <si>
    <t>N</t>
  </si>
  <si>
    <t>tr</t>
  </si>
  <si>
    <t>October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</si>
</sst>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7" fontId="12" fillId="0" borderId="3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5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22</c:v>
                </c:pt>
                <c:pt idx="2">
                  <c:v>22.3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13.8</c:v>
                </c:pt>
                <c:pt idx="1">
                  <c:v>10.5</c:v>
                </c:pt>
                <c:pt idx="2">
                  <c:v>11</c:v>
                </c:pt>
                <c:pt idx="3">
                  <c:v>12.2</c:v>
                </c:pt>
                <c:pt idx="4">
                  <c:v>14</c:v>
                </c:pt>
              </c:numCache>
            </c:numRef>
          </c:val>
          <c:smooth val="0"/>
        </c:ser>
        <c:marker val="1"/>
        <c:axId val="19675638"/>
        <c:axId val="42863015"/>
      </c:lineChart>
      <c:catAx>
        <c:axId val="1967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63015"/>
        <c:crosses val="autoZero"/>
        <c:auto val="1"/>
        <c:lblOffset val="100"/>
        <c:noMultiLvlLbl val="0"/>
      </c:catAx>
      <c:valAx>
        <c:axId val="4286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67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50222816"/>
        <c:axId val="49352161"/>
      </c:bar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0222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516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374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60451934"/>
        <c:axId val="7196495"/>
      </c:lineChart>
      <c:catAx>
        <c:axId val="6045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451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768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1753554"/>
        <c:axId val="38673123"/>
      </c:barChart>
      <c:catAx>
        <c:axId val="1175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3123"/>
        <c:crosses val="autoZero"/>
        <c:auto val="1"/>
        <c:lblOffset val="100"/>
        <c:noMultiLvlLbl val="0"/>
      </c:catAx>
      <c:valAx>
        <c:axId val="3867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753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2513788"/>
        <c:axId val="45515229"/>
      </c:lineChart>
      <c:catAx>
        <c:axId val="1251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15229"/>
        <c:crosses val="autoZero"/>
        <c:auto val="1"/>
        <c:lblOffset val="100"/>
        <c:noMultiLvlLbl val="0"/>
      </c:catAx>
      <c:valAx>
        <c:axId val="4551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2513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45c4b75-5528-4346-9329-f0980c2267c9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ef1c20-0d18-4e93-8eb3-f98921f8a13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0.03475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9f2a3f0-a532-4b09-a134-6af43d8c4130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b87f654-2830-4651-b515-41fe2d639bb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232f6c-7aa2-4540-ad01-954174cfd654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45de1f2-16c3-4f0c-8baf-d4e9b5aeb0df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177df87-7165-4053-bc88-c0b369b22bc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d8c414a-9575-4d34-974b-66f073d38f5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d1677ed-cee2-42e2-80c6-a5e4a84a1f88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O8" sqref="O8"/>
      <selection pane="bottomLeft" activeCell="Z41" sqref="Z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112</v>
      </c>
      <c r="R4" s="60">
        <v>2002</v>
      </c>
      <c r="S4" s="7"/>
      <c r="T4" s="7"/>
      <c r="U4" s="60"/>
      <c r="V4" s="18"/>
      <c r="W4" s="97"/>
      <c r="X4" s="94"/>
      <c r="Y4" s="178" t="s">
        <v>96</v>
      </c>
      <c r="Z4" s="122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79"/>
      <c r="Z5" s="123"/>
      <c r="AA5" s="42" t="s">
        <v>89</v>
      </c>
    </row>
    <row r="6" spans="1:26" ht="13.5" customHeight="1" thickBot="1">
      <c r="A6" s="31" t="s">
        <v>0</v>
      </c>
      <c r="B6" s="173" t="s">
        <v>1</v>
      </c>
      <c r="C6" s="174"/>
      <c r="D6" s="174"/>
      <c r="E6" s="174"/>
      <c r="F6" s="175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6" t="s">
        <v>29</v>
      </c>
      <c r="Y6" s="179"/>
      <c r="Z6" s="123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6"/>
      <c r="Y7" s="179"/>
      <c r="Z7" s="123"/>
    </row>
    <row r="8" spans="1:41" ht="40.5" thickBot="1">
      <c r="A8" s="33"/>
      <c r="B8" s="136" t="s">
        <v>16</v>
      </c>
      <c r="C8" s="137" t="s">
        <v>17</v>
      </c>
      <c r="D8" s="137" t="s">
        <v>14</v>
      </c>
      <c r="E8" s="137" t="s">
        <v>15</v>
      </c>
      <c r="F8" s="10" t="s">
        <v>61</v>
      </c>
      <c r="G8" s="33" t="s">
        <v>39</v>
      </c>
      <c r="H8" s="33" t="s">
        <v>85</v>
      </c>
      <c r="I8" s="163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6" t="s">
        <v>90</v>
      </c>
      <c r="Q8" s="150" t="s">
        <v>97</v>
      </c>
      <c r="R8" s="10" t="s">
        <v>12</v>
      </c>
      <c r="S8" s="157" t="s">
        <v>20</v>
      </c>
      <c r="T8" s="33" t="s">
        <v>99</v>
      </c>
      <c r="U8" s="33" t="s">
        <v>21</v>
      </c>
      <c r="V8" s="33" t="s">
        <v>68</v>
      </c>
      <c r="W8" s="167" t="s">
        <v>68</v>
      </c>
      <c r="X8" s="177"/>
      <c r="Y8" s="180"/>
      <c r="Z8" s="123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3">
        <v>1</v>
      </c>
      <c r="B9" s="138">
        <v>7.5</v>
      </c>
      <c r="C9" s="143">
        <v>7.1</v>
      </c>
      <c r="D9" s="105">
        <v>20.2</v>
      </c>
      <c r="E9" s="107">
        <v>7.5</v>
      </c>
      <c r="F9" s="131">
        <f aca="true" t="shared" si="0" ref="F9:F39">AVERAGE(D9:E9)</f>
        <v>13.85</v>
      </c>
      <c r="G9" s="65">
        <f>100*(AI9/AG9)</f>
        <v>94.21419178203698</v>
      </c>
      <c r="H9" s="161">
        <f aca="true" t="shared" si="1" ref="H9:H39">AJ9</f>
        <v>6.631250704332244</v>
      </c>
      <c r="I9" s="171">
        <v>5.1</v>
      </c>
      <c r="J9" s="131"/>
      <c r="K9" s="66"/>
      <c r="L9" s="64"/>
      <c r="M9" s="64"/>
      <c r="N9" s="64"/>
      <c r="O9" s="112"/>
      <c r="P9" s="138" t="s">
        <v>102</v>
      </c>
      <c r="Q9" s="151">
        <v>17</v>
      </c>
      <c r="R9" s="154"/>
      <c r="S9" s="158">
        <v>1.7</v>
      </c>
      <c r="T9" s="131"/>
      <c r="U9" s="68"/>
      <c r="V9" s="161"/>
      <c r="W9" s="168">
        <v>1021</v>
      </c>
      <c r="X9" s="164">
        <v>0</v>
      </c>
      <c r="Y9" s="124">
        <v>0</v>
      </c>
      <c r="Z9" s="117">
        <v>0</v>
      </c>
      <c r="AA9">
        <f>IF((MAX($D$9:$D$39)=$D9),A9,0)</f>
        <v>1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10.362970252792357</v>
      </c>
      <c r="AH9">
        <f aca="true" t="shared" si="4" ref="AH9:AH39">IF(V9&gt;=0,6.107*EXP(17.38*(C9/(239+C9))),6.107*EXP(22.44*(C9/(272.4+C9))))</f>
        <v>10.082988668281233</v>
      </c>
      <c r="AI9">
        <f aca="true" t="shared" si="5" ref="AI9:AI39">IF(C9&gt;=0,AH9-(0.000799*1000*(B9-C9)),AH9-(0.00072*1000*(B9-C9)))</f>
        <v>9.763388668281234</v>
      </c>
      <c r="AJ9">
        <f>239*LN(AI9/6.107)/(17.38-LN(AI9/6.107))</f>
        <v>6.631250704332244</v>
      </c>
      <c r="AL9">
        <f>COUNTIF(U9:U39,"&lt;1")</f>
        <v>0</v>
      </c>
      <c r="AM9">
        <f>COUNTIF(E9:E39,"&lt;0")</f>
        <v>4</v>
      </c>
      <c r="AN9">
        <f>COUNTIF(I9:I39,"&lt;0")</f>
        <v>6</v>
      </c>
      <c r="AO9">
        <f>COUNTIF(Q9:Q39,"&gt;=39")</f>
        <v>2</v>
      </c>
    </row>
    <row r="10" spans="1:36" ht="12.75">
      <c r="A10" s="134">
        <v>2</v>
      </c>
      <c r="B10" s="139">
        <v>12.9</v>
      </c>
      <c r="C10" s="144">
        <v>12.8</v>
      </c>
      <c r="D10" s="70">
        <v>18.8</v>
      </c>
      <c r="E10" s="72">
        <v>7.5</v>
      </c>
      <c r="F10" s="147">
        <f t="shared" si="0"/>
        <v>13.15</v>
      </c>
      <c r="G10" s="65">
        <f aca="true" t="shared" si="6" ref="G10:G39">100*(AI10/AG10)</f>
        <v>98.81000488206</v>
      </c>
      <c r="H10" s="115">
        <f t="shared" si="1"/>
        <v>12.717259160938317</v>
      </c>
      <c r="I10" s="172">
        <v>5.9</v>
      </c>
      <c r="J10" s="147"/>
      <c r="K10" s="74"/>
      <c r="L10" s="71"/>
      <c r="M10" s="71"/>
      <c r="N10" s="71"/>
      <c r="O10" s="149"/>
      <c r="P10" s="139" t="s">
        <v>103</v>
      </c>
      <c r="Q10" s="152">
        <v>11</v>
      </c>
      <c r="R10" s="155"/>
      <c r="S10" s="159">
        <v>2.3</v>
      </c>
      <c r="T10" s="147"/>
      <c r="U10" s="75"/>
      <c r="V10" s="115"/>
      <c r="W10" s="169">
        <v>1020</v>
      </c>
      <c r="X10" s="165">
        <v>0</v>
      </c>
      <c r="Y10" s="125">
        <v>0</v>
      </c>
      <c r="Z10" s="118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14.871986197959439</v>
      </c>
      <c r="AH10">
        <f t="shared" si="4"/>
        <v>14.77491028826301</v>
      </c>
      <c r="AI10">
        <f t="shared" si="5"/>
        <v>14.69501028826301</v>
      </c>
      <c r="AJ10">
        <f aca="true" t="shared" si="11" ref="AJ10:AJ39">239*LN(AI10/6.107)/(17.38-LN(AI10/6.107))</f>
        <v>12.717259160938317</v>
      </c>
    </row>
    <row r="11" spans="1:36" ht="12.75">
      <c r="A11" s="133">
        <v>3</v>
      </c>
      <c r="B11" s="139">
        <v>10.1</v>
      </c>
      <c r="C11" s="144">
        <v>10</v>
      </c>
      <c r="D11" s="70">
        <v>18</v>
      </c>
      <c r="E11" s="72">
        <v>10.1</v>
      </c>
      <c r="F11" s="131">
        <f t="shared" si="0"/>
        <v>14.05</v>
      </c>
      <c r="G11" s="65">
        <f t="shared" si="6"/>
        <v>98.6858856745416</v>
      </c>
      <c r="H11" s="161">
        <f t="shared" si="1"/>
        <v>9.902549671102912</v>
      </c>
      <c r="I11" s="172">
        <v>6.3</v>
      </c>
      <c r="J11" s="131"/>
      <c r="K11" s="66"/>
      <c r="L11" s="64"/>
      <c r="M11" s="64"/>
      <c r="N11" s="64"/>
      <c r="O11" s="112"/>
      <c r="P11" s="139" t="s">
        <v>104</v>
      </c>
      <c r="Q11" s="152">
        <v>14</v>
      </c>
      <c r="R11" s="154"/>
      <c r="S11" s="159">
        <v>0</v>
      </c>
      <c r="T11" s="131"/>
      <c r="U11" s="68"/>
      <c r="V11" s="161"/>
      <c r="W11" s="169">
        <v>1022</v>
      </c>
      <c r="X11" s="165">
        <v>0</v>
      </c>
      <c r="Y11" s="125">
        <v>0</v>
      </c>
      <c r="Z11" s="118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12.355786973925246</v>
      </c>
      <c r="AH11">
        <f t="shared" si="4"/>
        <v>12.273317807277772</v>
      </c>
      <c r="AI11">
        <f t="shared" si="5"/>
        <v>12.193417807277772</v>
      </c>
      <c r="AJ11">
        <f t="shared" si="11"/>
        <v>9.902549671102912</v>
      </c>
    </row>
    <row r="12" spans="1:36" ht="12.75">
      <c r="A12" s="134">
        <v>4</v>
      </c>
      <c r="B12" s="139">
        <v>3.7</v>
      </c>
      <c r="C12" s="144">
        <v>3.7</v>
      </c>
      <c r="D12" s="141">
        <v>17.1</v>
      </c>
      <c r="E12" s="142">
        <v>3.7</v>
      </c>
      <c r="F12" s="147">
        <f t="shared" si="0"/>
        <v>10.4</v>
      </c>
      <c r="G12" s="65">
        <f t="shared" si="6"/>
        <v>100</v>
      </c>
      <c r="H12" s="115">
        <f t="shared" si="1"/>
        <v>3.7000000000000015</v>
      </c>
      <c r="I12" s="172">
        <v>0.3</v>
      </c>
      <c r="J12" s="147"/>
      <c r="K12" s="74"/>
      <c r="L12" s="71"/>
      <c r="M12" s="71"/>
      <c r="N12" s="71"/>
      <c r="O12" s="149"/>
      <c r="P12" s="139" t="s">
        <v>102</v>
      </c>
      <c r="Q12" s="152">
        <v>15</v>
      </c>
      <c r="R12" s="155"/>
      <c r="S12" s="159">
        <v>0</v>
      </c>
      <c r="T12" s="147"/>
      <c r="U12" s="75"/>
      <c r="V12" s="115"/>
      <c r="W12" s="169">
        <v>1029</v>
      </c>
      <c r="X12" s="165">
        <v>0</v>
      </c>
      <c r="Y12" s="125">
        <v>0</v>
      </c>
      <c r="Z12" s="118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7.959741395023205</v>
      </c>
      <c r="AH12">
        <f t="shared" si="4"/>
        <v>7.959741395023205</v>
      </c>
      <c r="AI12">
        <f t="shared" si="5"/>
        <v>7.959741395023205</v>
      </c>
      <c r="AJ12">
        <f t="shared" si="11"/>
        <v>3.7000000000000015</v>
      </c>
    </row>
    <row r="13" spans="1:36" ht="12.75">
      <c r="A13" s="133">
        <v>5</v>
      </c>
      <c r="B13" s="139">
        <v>14.2</v>
      </c>
      <c r="C13" s="144">
        <v>13.5</v>
      </c>
      <c r="D13" s="141">
        <v>17</v>
      </c>
      <c r="E13" s="142">
        <v>9</v>
      </c>
      <c r="F13" s="131">
        <f t="shared" si="0"/>
        <v>13</v>
      </c>
      <c r="G13" s="65">
        <f t="shared" si="6"/>
        <v>92.09840293021323</v>
      </c>
      <c r="H13" s="161">
        <f t="shared" si="1"/>
        <v>12.935926392166868</v>
      </c>
      <c r="I13" s="172">
        <v>1.2</v>
      </c>
      <c r="J13" s="131"/>
      <c r="K13" s="66"/>
      <c r="L13" s="64"/>
      <c r="M13" s="64"/>
      <c r="N13" s="64"/>
      <c r="O13" s="112"/>
      <c r="P13" s="139" t="s">
        <v>105</v>
      </c>
      <c r="Q13" s="152">
        <v>25</v>
      </c>
      <c r="R13" s="154"/>
      <c r="S13" s="159" t="s">
        <v>111</v>
      </c>
      <c r="T13" s="131"/>
      <c r="U13" s="68"/>
      <c r="V13" s="161"/>
      <c r="W13" s="169">
        <v>1028</v>
      </c>
      <c r="X13" s="165">
        <v>0</v>
      </c>
      <c r="Y13" s="125">
        <v>0</v>
      </c>
      <c r="Z13" s="118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16.185946976106578</v>
      </c>
      <c r="AH13">
        <f t="shared" si="4"/>
        <v>15.4662986641253</v>
      </c>
      <c r="AI13">
        <f t="shared" si="5"/>
        <v>14.9069986641253</v>
      </c>
      <c r="AJ13">
        <f t="shared" si="11"/>
        <v>12.935926392166868</v>
      </c>
    </row>
    <row r="14" spans="1:36" ht="12.75">
      <c r="A14" s="134">
        <v>6</v>
      </c>
      <c r="B14" s="139">
        <v>11.6</v>
      </c>
      <c r="C14" s="144">
        <v>11</v>
      </c>
      <c r="D14" s="141">
        <v>17</v>
      </c>
      <c r="E14" s="142">
        <v>8.2</v>
      </c>
      <c r="F14" s="147">
        <f t="shared" si="0"/>
        <v>12.6</v>
      </c>
      <c r="G14" s="65">
        <f t="shared" si="6"/>
        <v>92.58857362317046</v>
      </c>
      <c r="H14" s="115">
        <f t="shared" si="1"/>
        <v>10.441176361556773</v>
      </c>
      <c r="I14" s="172">
        <v>3.9</v>
      </c>
      <c r="J14" s="147"/>
      <c r="K14" s="74"/>
      <c r="L14" s="71"/>
      <c r="M14" s="71"/>
      <c r="N14" s="71"/>
      <c r="O14" s="149"/>
      <c r="P14" s="139" t="s">
        <v>106</v>
      </c>
      <c r="Q14" s="152">
        <v>17</v>
      </c>
      <c r="R14" s="155"/>
      <c r="S14" s="159">
        <v>0</v>
      </c>
      <c r="T14" s="147"/>
      <c r="U14" s="75"/>
      <c r="V14" s="115"/>
      <c r="W14" s="169">
        <v>1024</v>
      </c>
      <c r="X14" s="165">
        <v>0</v>
      </c>
      <c r="Y14" s="125">
        <v>0</v>
      </c>
      <c r="Z14" s="118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13.652693816685344</v>
      </c>
      <c r="AH14">
        <f t="shared" si="4"/>
        <v>13.120234466007751</v>
      </c>
      <c r="AI14">
        <f t="shared" si="5"/>
        <v>12.640834466007751</v>
      </c>
      <c r="AJ14">
        <f t="shared" si="11"/>
        <v>10.441176361556773</v>
      </c>
    </row>
    <row r="15" spans="1:36" ht="12.75">
      <c r="A15" s="133">
        <v>7</v>
      </c>
      <c r="B15" s="139">
        <v>10.1</v>
      </c>
      <c r="C15" s="144">
        <v>9.7</v>
      </c>
      <c r="D15" s="141">
        <v>16.6</v>
      </c>
      <c r="E15" s="142">
        <v>10.1</v>
      </c>
      <c r="F15" s="131">
        <f t="shared" si="0"/>
        <v>13.350000000000001</v>
      </c>
      <c r="G15" s="65">
        <f t="shared" si="6"/>
        <v>94.76700777092573</v>
      </c>
      <c r="H15" s="161">
        <f t="shared" si="1"/>
        <v>9.299665719636872</v>
      </c>
      <c r="I15" s="172">
        <v>9.4</v>
      </c>
      <c r="J15" s="131"/>
      <c r="K15" s="66"/>
      <c r="L15" s="64"/>
      <c r="M15" s="64"/>
      <c r="N15" s="64"/>
      <c r="O15" s="112"/>
      <c r="P15" s="139" t="s">
        <v>106</v>
      </c>
      <c r="Q15" s="152">
        <v>7</v>
      </c>
      <c r="R15" s="154"/>
      <c r="S15" s="159" t="s">
        <v>111</v>
      </c>
      <c r="T15" s="131"/>
      <c r="U15" s="68"/>
      <c r="V15" s="161"/>
      <c r="W15" s="169">
        <v>1021</v>
      </c>
      <c r="X15" s="165">
        <v>0</v>
      </c>
      <c r="Y15" s="125">
        <v>0</v>
      </c>
      <c r="Z15" s="118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12.355786973925246</v>
      </c>
      <c r="AH15">
        <f t="shared" si="4"/>
        <v>12.028809601738768</v>
      </c>
      <c r="AI15">
        <f t="shared" si="5"/>
        <v>11.709209601738767</v>
      </c>
      <c r="AJ15">
        <f t="shared" si="11"/>
        <v>9.299665719636872</v>
      </c>
    </row>
    <row r="16" spans="1:36" ht="12.75">
      <c r="A16" s="134">
        <v>8</v>
      </c>
      <c r="B16" s="139">
        <v>8.6</v>
      </c>
      <c r="C16" s="144">
        <v>8.4</v>
      </c>
      <c r="D16" s="141">
        <v>14.5</v>
      </c>
      <c r="E16" s="142">
        <v>8.6</v>
      </c>
      <c r="F16" s="147">
        <f t="shared" si="0"/>
        <v>11.55</v>
      </c>
      <c r="G16" s="65">
        <f t="shared" si="6"/>
        <v>97.22214195462266</v>
      </c>
      <c r="H16" s="115">
        <f t="shared" si="1"/>
        <v>8.184914059260088</v>
      </c>
      <c r="I16" s="172">
        <v>6.2</v>
      </c>
      <c r="J16" s="147"/>
      <c r="K16" s="74"/>
      <c r="L16" s="71"/>
      <c r="M16" s="71"/>
      <c r="N16" s="71"/>
      <c r="O16" s="149"/>
      <c r="P16" s="139" t="s">
        <v>107</v>
      </c>
      <c r="Q16" s="152">
        <v>19</v>
      </c>
      <c r="R16" s="155"/>
      <c r="S16" s="159">
        <v>0</v>
      </c>
      <c r="T16" s="147"/>
      <c r="U16" s="75"/>
      <c r="V16" s="115"/>
      <c r="W16" s="169">
        <v>1013</v>
      </c>
      <c r="X16" s="165">
        <v>0</v>
      </c>
      <c r="Y16" s="125">
        <v>0</v>
      </c>
      <c r="Z16" s="118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11.16856191408211</v>
      </c>
      <c r="AH16">
        <f t="shared" si="4"/>
        <v>11.018115118398828</v>
      </c>
      <c r="AI16">
        <f t="shared" si="5"/>
        <v>10.85831511839883</v>
      </c>
      <c r="AJ16">
        <f t="shared" si="11"/>
        <v>8.184914059260088</v>
      </c>
    </row>
    <row r="17" spans="1:46" ht="12.75">
      <c r="A17" s="133">
        <v>9</v>
      </c>
      <c r="B17" s="139">
        <v>5.1</v>
      </c>
      <c r="C17" s="144">
        <v>5</v>
      </c>
      <c r="D17" s="141">
        <v>14.9</v>
      </c>
      <c r="E17" s="142">
        <v>4.5</v>
      </c>
      <c r="F17" s="131">
        <f t="shared" si="0"/>
        <v>9.7</v>
      </c>
      <c r="G17" s="65">
        <f t="shared" si="6"/>
        <v>98.39506409009357</v>
      </c>
      <c r="H17" s="161">
        <f t="shared" si="1"/>
        <v>4.868131657092514</v>
      </c>
      <c r="I17" s="172">
        <v>0.1</v>
      </c>
      <c r="J17" s="131"/>
      <c r="K17" s="66"/>
      <c r="L17" s="64"/>
      <c r="M17" s="64"/>
      <c r="N17" s="64"/>
      <c r="O17" s="112"/>
      <c r="P17" s="139" t="s">
        <v>108</v>
      </c>
      <c r="Q17" s="152">
        <v>23</v>
      </c>
      <c r="R17" s="154"/>
      <c r="S17" s="159">
        <v>0</v>
      </c>
      <c r="T17" s="131"/>
      <c r="U17" s="68"/>
      <c r="V17" s="161"/>
      <c r="W17" s="169">
        <v>1010</v>
      </c>
      <c r="X17" s="165">
        <v>0</v>
      </c>
      <c r="Y17" s="125">
        <v>0</v>
      </c>
      <c r="Z17" s="118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8.780710489137393</v>
      </c>
      <c r="AH17">
        <f t="shared" si="4"/>
        <v>8.719685713352307</v>
      </c>
      <c r="AI17">
        <f t="shared" si="5"/>
        <v>8.639785713352307</v>
      </c>
      <c r="AJ17">
        <f t="shared" si="11"/>
        <v>4.868131657092514</v>
      </c>
      <c r="AT17">
        <f aca="true" t="shared" si="12" ref="AT17:AT47">V9*(10^(85/(18429.1+(67.53*B9)+(0.003*31)))-1)</f>
        <v>0</v>
      </c>
    </row>
    <row r="18" spans="1:46" ht="12.75">
      <c r="A18" s="134">
        <v>10</v>
      </c>
      <c r="B18" s="139">
        <v>10.5</v>
      </c>
      <c r="C18" s="144">
        <v>10</v>
      </c>
      <c r="D18" s="141">
        <v>13.9</v>
      </c>
      <c r="E18" s="142">
        <v>5.1</v>
      </c>
      <c r="F18" s="147">
        <f t="shared" si="0"/>
        <v>9.5</v>
      </c>
      <c r="G18" s="65">
        <f t="shared" si="6"/>
        <v>93.56416690278118</v>
      </c>
      <c r="H18" s="115">
        <f t="shared" si="1"/>
        <v>9.507040592497004</v>
      </c>
      <c r="I18" s="172">
        <v>3.8</v>
      </c>
      <c r="J18" s="147"/>
      <c r="K18" s="74"/>
      <c r="L18" s="71"/>
      <c r="M18" s="71"/>
      <c r="N18" s="71"/>
      <c r="O18" s="149"/>
      <c r="P18" s="139" t="s">
        <v>108</v>
      </c>
      <c r="Q18" s="152">
        <v>21</v>
      </c>
      <c r="R18" s="155"/>
      <c r="S18" s="159">
        <v>0</v>
      </c>
      <c r="T18" s="147"/>
      <c r="U18" s="75"/>
      <c r="V18" s="115"/>
      <c r="W18" s="169">
        <v>1012</v>
      </c>
      <c r="X18" s="165">
        <v>0</v>
      </c>
      <c r="Y18" s="125">
        <v>0</v>
      </c>
      <c r="Z18" s="118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12.690561141441451</v>
      </c>
      <c r="AH18">
        <f t="shared" si="4"/>
        <v>12.273317807277772</v>
      </c>
      <c r="AI18">
        <f t="shared" si="5"/>
        <v>11.873817807277772</v>
      </c>
      <c r="AJ18">
        <f t="shared" si="11"/>
        <v>9.507040592497004</v>
      </c>
      <c r="AT18">
        <f t="shared" si="12"/>
        <v>0</v>
      </c>
    </row>
    <row r="19" spans="1:46" ht="12.75">
      <c r="A19" s="133">
        <v>11</v>
      </c>
      <c r="B19" s="139">
        <v>9.9</v>
      </c>
      <c r="C19" s="144">
        <v>9.4</v>
      </c>
      <c r="D19" s="141">
        <v>12.9</v>
      </c>
      <c r="E19" s="142">
        <v>5.5</v>
      </c>
      <c r="F19" s="131">
        <f t="shared" si="0"/>
        <v>9.2</v>
      </c>
      <c r="G19" s="65">
        <f t="shared" si="6"/>
        <v>93.41963678988499</v>
      </c>
      <c r="H19" s="161">
        <f t="shared" si="1"/>
        <v>8.888929836234794</v>
      </c>
      <c r="I19" s="172">
        <v>7</v>
      </c>
      <c r="J19" s="131"/>
      <c r="K19" s="66"/>
      <c r="L19" s="64"/>
      <c r="M19" s="64"/>
      <c r="N19" s="64"/>
      <c r="O19" s="112"/>
      <c r="P19" s="139" t="s">
        <v>108</v>
      </c>
      <c r="Q19" s="152">
        <v>16</v>
      </c>
      <c r="R19" s="154"/>
      <c r="S19" s="159">
        <v>18.4</v>
      </c>
      <c r="T19" s="131"/>
      <c r="U19" s="68"/>
      <c r="V19" s="161"/>
      <c r="W19" s="169">
        <v>1015</v>
      </c>
      <c r="X19" s="165">
        <v>0</v>
      </c>
      <c r="Y19" s="125">
        <v>0</v>
      </c>
      <c r="Z19" s="118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12.191333479931261</v>
      </c>
      <c r="AH19">
        <f t="shared" si="4"/>
        <v>11.78859945679543</v>
      </c>
      <c r="AI19">
        <f t="shared" si="5"/>
        <v>11.38909945679543</v>
      </c>
      <c r="AJ19">
        <f t="shared" si="11"/>
        <v>8.888929836234794</v>
      </c>
      <c r="AT19">
        <f t="shared" si="12"/>
        <v>0</v>
      </c>
    </row>
    <row r="20" spans="1:46" ht="12.75">
      <c r="A20" s="134">
        <v>12</v>
      </c>
      <c r="B20" s="139">
        <v>9.3</v>
      </c>
      <c r="C20" s="144">
        <v>9.2</v>
      </c>
      <c r="D20" s="141">
        <v>14.3</v>
      </c>
      <c r="E20" s="142">
        <v>8.6</v>
      </c>
      <c r="F20" s="147">
        <f t="shared" si="0"/>
        <v>11.45</v>
      </c>
      <c r="G20" s="65">
        <f t="shared" si="6"/>
        <v>98.64589848914417</v>
      </c>
      <c r="H20" s="115">
        <f t="shared" si="1"/>
        <v>9.097809698701838</v>
      </c>
      <c r="I20" s="172">
        <v>8.1</v>
      </c>
      <c r="J20" s="147"/>
      <c r="K20" s="74"/>
      <c r="L20" s="71"/>
      <c r="M20" s="71"/>
      <c r="N20" s="71"/>
      <c r="O20" s="149"/>
      <c r="P20" s="139" t="s">
        <v>103</v>
      </c>
      <c r="Q20" s="152">
        <v>20</v>
      </c>
      <c r="R20" s="155"/>
      <c r="S20" s="159">
        <v>0.1</v>
      </c>
      <c r="T20" s="147"/>
      <c r="U20" s="75"/>
      <c r="V20" s="115"/>
      <c r="W20" s="169">
        <v>1011</v>
      </c>
      <c r="X20" s="165">
        <v>0</v>
      </c>
      <c r="Y20" s="125">
        <v>0</v>
      </c>
      <c r="Z20" s="118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11.709473318755796</v>
      </c>
      <c r="AH20">
        <f t="shared" si="4"/>
        <v>11.630815163633265</v>
      </c>
      <c r="AI20">
        <f t="shared" si="5"/>
        <v>11.550915163633265</v>
      </c>
      <c r="AJ20">
        <f t="shared" si="11"/>
        <v>9.097809698701838</v>
      </c>
      <c r="AT20">
        <f t="shared" si="12"/>
        <v>0</v>
      </c>
    </row>
    <row r="21" spans="1:46" ht="12.75">
      <c r="A21" s="133">
        <v>13</v>
      </c>
      <c r="B21" s="139">
        <v>4.7</v>
      </c>
      <c r="C21" s="144">
        <v>4.7</v>
      </c>
      <c r="D21" s="141">
        <v>9.1</v>
      </c>
      <c r="E21" s="142">
        <v>0.5</v>
      </c>
      <c r="F21" s="131">
        <f t="shared" si="0"/>
        <v>4.8</v>
      </c>
      <c r="G21" s="65">
        <f t="shared" si="6"/>
        <v>100</v>
      </c>
      <c r="H21" s="161">
        <f t="shared" si="1"/>
        <v>4.7</v>
      </c>
      <c r="I21" s="172">
        <v>-2.1</v>
      </c>
      <c r="J21" s="131"/>
      <c r="K21" s="66"/>
      <c r="L21" s="64"/>
      <c r="M21" s="64"/>
      <c r="N21" s="64"/>
      <c r="O21" s="112"/>
      <c r="P21" s="139" t="s">
        <v>109</v>
      </c>
      <c r="Q21" s="152">
        <v>30</v>
      </c>
      <c r="R21" s="154"/>
      <c r="S21" s="159">
        <v>8.4</v>
      </c>
      <c r="T21" s="131"/>
      <c r="U21" s="68"/>
      <c r="V21" s="161"/>
      <c r="W21" s="169">
        <v>1012</v>
      </c>
      <c r="X21" s="165">
        <v>0</v>
      </c>
      <c r="Y21" s="125">
        <v>0</v>
      </c>
      <c r="Z21" s="118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8.538851061383744</v>
      </c>
      <c r="AH21">
        <f t="shared" si="4"/>
        <v>8.538851061383744</v>
      </c>
      <c r="AI21">
        <f t="shared" si="5"/>
        <v>8.538851061383744</v>
      </c>
      <c r="AJ21">
        <f t="shared" si="11"/>
        <v>4.7</v>
      </c>
      <c r="AT21">
        <f t="shared" si="12"/>
        <v>0</v>
      </c>
    </row>
    <row r="22" spans="1:46" ht="12.75">
      <c r="A22" s="134">
        <v>14</v>
      </c>
      <c r="B22" s="139">
        <v>9.1</v>
      </c>
      <c r="C22" s="144">
        <v>9</v>
      </c>
      <c r="D22" s="141">
        <v>11.3</v>
      </c>
      <c r="E22" s="142">
        <v>5</v>
      </c>
      <c r="F22" s="147">
        <f t="shared" si="0"/>
        <v>8.15</v>
      </c>
      <c r="G22" s="65">
        <f t="shared" si="6"/>
        <v>98.63555410312695</v>
      </c>
      <c r="H22" s="115">
        <f t="shared" si="1"/>
        <v>8.896583680192695</v>
      </c>
      <c r="I22" s="172">
        <v>6.9</v>
      </c>
      <c r="J22" s="147"/>
      <c r="K22" s="74"/>
      <c r="L22" s="71"/>
      <c r="M22" s="71"/>
      <c r="N22" s="71"/>
      <c r="O22" s="149"/>
      <c r="P22" s="139" t="s">
        <v>110</v>
      </c>
      <c r="Q22" s="152">
        <v>26</v>
      </c>
      <c r="R22" s="155"/>
      <c r="S22" s="159">
        <v>0.1</v>
      </c>
      <c r="T22" s="147"/>
      <c r="U22" s="75"/>
      <c r="V22" s="115"/>
      <c r="W22" s="169">
        <v>1007</v>
      </c>
      <c r="X22" s="165">
        <v>0</v>
      </c>
      <c r="Y22" s="125">
        <v>0</v>
      </c>
      <c r="Z22" s="118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11.552622622814317</v>
      </c>
      <c r="AH22">
        <f t="shared" si="4"/>
        <v>11.474893337456098</v>
      </c>
      <c r="AI22">
        <f t="shared" si="5"/>
        <v>11.394993337456098</v>
      </c>
      <c r="AJ22">
        <f t="shared" si="11"/>
        <v>8.896583680192695</v>
      </c>
      <c r="AT22">
        <f t="shared" si="12"/>
        <v>0</v>
      </c>
    </row>
    <row r="23" spans="1:46" ht="12.75">
      <c r="A23" s="133">
        <v>15</v>
      </c>
      <c r="B23" s="139">
        <v>7.7</v>
      </c>
      <c r="C23" s="144">
        <v>7.7</v>
      </c>
      <c r="D23" s="141">
        <v>9.6</v>
      </c>
      <c r="E23" s="142">
        <v>6</v>
      </c>
      <c r="F23" s="131">
        <f t="shared" si="0"/>
        <v>7.8</v>
      </c>
      <c r="G23" s="65">
        <f t="shared" si="6"/>
        <v>100</v>
      </c>
      <c r="H23" s="161">
        <f t="shared" si="1"/>
        <v>7.7</v>
      </c>
      <c r="I23" s="172">
        <v>2.3</v>
      </c>
      <c r="J23" s="131"/>
      <c r="K23" s="66"/>
      <c r="L23" s="64"/>
      <c r="M23" s="64"/>
      <c r="N23" s="64"/>
      <c r="O23" s="112"/>
      <c r="P23" s="139" t="s">
        <v>107</v>
      </c>
      <c r="Q23" s="152">
        <v>43</v>
      </c>
      <c r="R23" s="154"/>
      <c r="S23" s="159">
        <v>50.7</v>
      </c>
      <c r="T23" s="131"/>
      <c r="U23" s="68"/>
      <c r="V23" s="161"/>
      <c r="W23" s="169">
        <v>1009</v>
      </c>
      <c r="X23" s="165">
        <v>0</v>
      </c>
      <c r="Y23" s="125">
        <v>0</v>
      </c>
      <c r="Z23" s="118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15</v>
      </c>
      <c r="AE23">
        <f t="shared" si="3"/>
        <v>15</v>
      </c>
      <c r="AG23">
        <f t="shared" si="10"/>
        <v>10.5055132003167</v>
      </c>
      <c r="AH23">
        <f t="shared" si="4"/>
        <v>10.5055132003167</v>
      </c>
      <c r="AI23">
        <f t="shared" si="5"/>
        <v>10.5055132003167</v>
      </c>
      <c r="AJ23">
        <f t="shared" si="11"/>
        <v>7.7</v>
      </c>
      <c r="AT23">
        <f t="shared" si="12"/>
        <v>0</v>
      </c>
    </row>
    <row r="24" spans="1:46" ht="12.75">
      <c r="A24" s="134">
        <v>16</v>
      </c>
      <c r="B24" s="139">
        <v>5.1</v>
      </c>
      <c r="C24" s="144">
        <v>5</v>
      </c>
      <c r="D24" s="141">
        <v>10</v>
      </c>
      <c r="E24" s="142">
        <v>5.1</v>
      </c>
      <c r="F24" s="147">
        <f t="shared" si="0"/>
        <v>7.55</v>
      </c>
      <c r="G24" s="65">
        <f t="shared" si="6"/>
        <v>98.39506409009357</v>
      </c>
      <c r="H24" s="115">
        <f t="shared" si="1"/>
        <v>4.868131657092514</v>
      </c>
      <c r="I24" s="172">
        <v>0.5</v>
      </c>
      <c r="J24" s="147"/>
      <c r="K24" s="74"/>
      <c r="L24" s="71"/>
      <c r="M24" s="71"/>
      <c r="N24" s="71"/>
      <c r="O24" s="149"/>
      <c r="P24" s="139" t="s">
        <v>110</v>
      </c>
      <c r="Q24" s="152">
        <v>20</v>
      </c>
      <c r="R24" s="155"/>
      <c r="S24" s="159">
        <v>0.2</v>
      </c>
      <c r="T24" s="147"/>
      <c r="U24" s="75"/>
      <c r="V24" s="115"/>
      <c r="W24" s="169">
        <v>1004</v>
      </c>
      <c r="X24" s="165">
        <v>0</v>
      </c>
      <c r="Y24" s="125">
        <v>0</v>
      </c>
      <c r="Z24" s="118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8.780710489137393</v>
      </c>
      <c r="AH24">
        <f t="shared" si="4"/>
        <v>8.719685713352307</v>
      </c>
      <c r="AI24">
        <f t="shared" si="5"/>
        <v>8.639785713352307</v>
      </c>
      <c r="AJ24">
        <f t="shared" si="11"/>
        <v>4.868131657092514</v>
      </c>
      <c r="AT24">
        <f t="shared" si="12"/>
        <v>0</v>
      </c>
    </row>
    <row r="25" spans="1:46" ht="12.75">
      <c r="A25" s="133">
        <v>17</v>
      </c>
      <c r="B25" s="141">
        <v>-1</v>
      </c>
      <c r="C25" s="145">
        <v>-1.1</v>
      </c>
      <c r="D25" s="141">
        <v>9.6</v>
      </c>
      <c r="E25" s="142">
        <v>-1</v>
      </c>
      <c r="F25" s="131">
        <f t="shared" si="0"/>
        <v>4.3</v>
      </c>
      <c r="G25" s="65">
        <f t="shared" si="6"/>
        <v>98.00076452599156</v>
      </c>
      <c r="H25" s="161">
        <f t="shared" si="1"/>
        <v>-1.2750716588518818</v>
      </c>
      <c r="I25" s="172">
        <v>-3.5</v>
      </c>
      <c r="J25" s="131"/>
      <c r="K25" s="66"/>
      <c r="L25" s="64"/>
      <c r="M25" s="64"/>
      <c r="N25" s="64"/>
      <c r="O25" s="112"/>
      <c r="P25" s="139" t="s">
        <v>110</v>
      </c>
      <c r="Q25" s="152">
        <v>13</v>
      </c>
      <c r="R25" s="154"/>
      <c r="S25" s="159">
        <v>0</v>
      </c>
      <c r="T25" s="131"/>
      <c r="U25" s="68"/>
      <c r="V25" s="161"/>
      <c r="W25" s="169">
        <v>1006</v>
      </c>
      <c r="X25" s="165">
        <v>0</v>
      </c>
      <c r="Y25" s="125">
        <v>0</v>
      </c>
      <c r="Z25" s="118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5.676929151302562</v>
      </c>
      <c r="AH25">
        <f t="shared" si="4"/>
        <v>5.635433969875395</v>
      </c>
      <c r="AI25">
        <f t="shared" si="5"/>
        <v>5.563433969875395</v>
      </c>
      <c r="AJ25">
        <f t="shared" si="11"/>
        <v>-1.2750716588518818</v>
      </c>
      <c r="AT25">
        <f t="shared" si="12"/>
        <v>0</v>
      </c>
    </row>
    <row r="26" spans="1:46" ht="12.75">
      <c r="A26" s="134">
        <v>18</v>
      </c>
      <c r="B26" s="139">
        <v>1.3</v>
      </c>
      <c r="C26" s="144">
        <v>1.2</v>
      </c>
      <c r="D26" s="141">
        <v>10.2</v>
      </c>
      <c r="E26" s="142">
        <v>-0.8</v>
      </c>
      <c r="F26" s="147">
        <f t="shared" si="0"/>
        <v>4.699999999999999</v>
      </c>
      <c r="G26" s="65">
        <f t="shared" si="6"/>
        <v>98.09200821074371</v>
      </c>
      <c r="H26" s="115">
        <f t="shared" si="1"/>
        <v>1.0324967188924408</v>
      </c>
      <c r="I26" s="172">
        <v>-3.3</v>
      </c>
      <c r="J26" s="147"/>
      <c r="K26" s="74"/>
      <c r="L26" s="71"/>
      <c r="M26" s="71"/>
      <c r="N26" s="71"/>
      <c r="O26" s="149"/>
      <c r="P26" s="139" t="s">
        <v>110</v>
      </c>
      <c r="Q26" s="152">
        <v>21</v>
      </c>
      <c r="R26" s="155"/>
      <c r="S26" s="159">
        <v>0</v>
      </c>
      <c r="T26" s="147"/>
      <c r="U26" s="75"/>
      <c r="V26" s="115"/>
      <c r="W26" s="169">
        <v>1009</v>
      </c>
      <c r="X26" s="165">
        <v>0</v>
      </c>
      <c r="Y26" s="125">
        <v>0</v>
      </c>
      <c r="Z26" s="118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6.709066299714163</v>
      </c>
      <c r="AH26">
        <f t="shared" si="4"/>
        <v>6.6609578655798565</v>
      </c>
      <c r="AI26">
        <f t="shared" si="5"/>
        <v>6.581057865579856</v>
      </c>
      <c r="AJ26">
        <f t="shared" si="11"/>
        <v>1.0324967188924408</v>
      </c>
      <c r="AT26">
        <f t="shared" si="12"/>
        <v>0</v>
      </c>
    </row>
    <row r="27" spans="1:46" ht="12.75">
      <c r="A27" s="133">
        <v>19</v>
      </c>
      <c r="B27" s="139">
        <v>1.1</v>
      </c>
      <c r="C27" s="144">
        <v>0.9</v>
      </c>
      <c r="D27" s="141">
        <v>11</v>
      </c>
      <c r="E27" s="142">
        <v>-2.5</v>
      </c>
      <c r="F27" s="131">
        <f t="shared" si="0"/>
        <v>4.25</v>
      </c>
      <c r="G27" s="65">
        <f t="shared" si="6"/>
        <v>96.15165654953445</v>
      </c>
      <c r="H27" s="161">
        <f t="shared" si="1"/>
        <v>0.5565992952631742</v>
      </c>
      <c r="I27" s="172">
        <v>-5.9</v>
      </c>
      <c r="J27" s="131"/>
      <c r="K27" s="66"/>
      <c r="L27" s="64"/>
      <c r="M27" s="64"/>
      <c r="N27" s="64"/>
      <c r="O27" s="112"/>
      <c r="P27" s="139" t="s">
        <v>102</v>
      </c>
      <c r="Q27" s="152">
        <v>10</v>
      </c>
      <c r="R27" s="154"/>
      <c r="S27" s="159" t="s">
        <v>111</v>
      </c>
      <c r="T27" s="131"/>
      <c r="U27" s="68"/>
      <c r="V27" s="161"/>
      <c r="W27" s="169">
        <v>1019</v>
      </c>
      <c r="X27" s="165">
        <v>0</v>
      </c>
      <c r="Y27" s="125">
        <v>0</v>
      </c>
      <c r="Z27" s="118">
        <v>0</v>
      </c>
      <c r="AA27">
        <f t="shared" si="7"/>
        <v>0</v>
      </c>
      <c r="AB27">
        <f t="shared" si="8"/>
        <v>19</v>
      </c>
      <c r="AC27">
        <f t="shared" si="9"/>
        <v>19</v>
      </c>
      <c r="AD27">
        <f t="shared" si="2"/>
        <v>0</v>
      </c>
      <c r="AE27">
        <f t="shared" si="3"/>
        <v>19</v>
      </c>
      <c r="AG27">
        <f t="shared" si="10"/>
        <v>6.613154757473732</v>
      </c>
      <c r="AH27">
        <f t="shared" si="4"/>
        <v>6.5184578494953405</v>
      </c>
      <c r="AI27">
        <f t="shared" si="5"/>
        <v>6.358657849495341</v>
      </c>
      <c r="AJ27">
        <f t="shared" si="11"/>
        <v>0.5565992952631742</v>
      </c>
      <c r="AT27">
        <f t="shared" si="12"/>
        <v>0</v>
      </c>
    </row>
    <row r="28" spans="1:46" ht="12.75">
      <c r="A28" s="134">
        <v>20</v>
      </c>
      <c r="B28" s="139">
        <v>3.9</v>
      </c>
      <c r="C28" s="144">
        <v>3.5</v>
      </c>
      <c r="D28" s="141">
        <v>7.5</v>
      </c>
      <c r="E28" s="142">
        <v>-0.6</v>
      </c>
      <c r="F28" s="147">
        <f t="shared" si="0"/>
        <v>3.45</v>
      </c>
      <c r="G28" s="65">
        <f t="shared" si="6"/>
        <v>93.25961829737864</v>
      </c>
      <c r="H28" s="115">
        <f t="shared" si="1"/>
        <v>2.91283825534975</v>
      </c>
      <c r="I28" s="172">
        <v>-3.4</v>
      </c>
      <c r="J28" s="147"/>
      <c r="K28" s="74"/>
      <c r="L28" s="71"/>
      <c r="M28" s="71"/>
      <c r="N28" s="71"/>
      <c r="O28" s="149"/>
      <c r="P28" s="139" t="s">
        <v>107</v>
      </c>
      <c r="Q28" s="152">
        <v>37</v>
      </c>
      <c r="R28" s="155"/>
      <c r="S28" s="159">
        <v>14.2</v>
      </c>
      <c r="T28" s="147"/>
      <c r="U28" s="75"/>
      <c r="V28" s="115"/>
      <c r="W28" s="169">
        <v>1017</v>
      </c>
      <c r="X28" s="165">
        <v>0</v>
      </c>
      <c r="Y28" s="125">
        <v>0</v>
      </c>
      <c r="Z28" s="118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8.072706165126084</v>
      </c>
      <c r="AH28">
        <f t="shared" si="4"/>
        <v>7.848174955865539</v>
      </c>
      <c r="AI28">
        <f t="shared" si="5"/>
        <v>7.528574955865539</v>
      </c>
      <c r="AJ28">
        <f t="shared" si="11"/>
        <v>2.91283825534975</v>
      </c>
      <c r="AT28">
        <f t="shared" si="12"/>
        <v>0</v>
      </c>
    </row>
    <row r="29" spans="1:46" ht="12.75">
      <c r="A29" s="133">
        <v>21</v>
      </c>
      <c r="B29" s="139">
        <v>7.2</v>
      </c>
      <c r="C29" s="144">
        <v>7.1</v>
      </c>
      <c r="D29" s="141">
        <v>12.4</v>
      </c>
      <c r="E29" s="142">
        <v>4.1</v>
      </c>
      <c r="F29" s="131">
        <f t="shared" si="0"/>
        <v>8.25</v>
      </c>
      <c r="G29" s="65">
        <f t="shared" si="6"/>
        <v>98.52977083071734</v>
      </c>
      <c r="H29" s="161">
        <f t="shared" si="1"/>
        <v>6.9840542508483505</v>
      </c>
      <c r="I29" s="172">
        <v>5</v>
      </c>
      <c r="J29" s="131"/>
      <c r="K29" s="66"/>
      <c r="L29" s="64"/>
      <c r="M29" s="64"/>
      <c r="N29" s="64"/>
      <c r="O29" s="112"/>
      <c r="P29" s="139" t="s">
        <v>103</v>
      </c>
      <c r="Q29" s="152">
        <v>13</v>
      </c>
      <c r="R29" s="154"/>
      <c r="S29" s="159">
        <v>2.9</v>
      </c>
      <c r="T29" s="131"/>
      <c r="U29" s="68"/>
      <c r="V29" s="161"/>
      <c r="W29" s="169">
        <v>998</v>
      </c>
      <c r="X29" s="165">
        <v>0</v>
      </c>
      <c r="Y29" s="125">
        <v>0</v>
      </c>
      <c r="Z29" s="118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10.152351501423265</v>
      </c>
      <c r="AH29">
        <f t="shared" si="4"/>
        <v>10.082988668281233</v>
      </c>
      <c r="AI29">
        <f t="shared" si="5"/>
        <v>10.003088668281233</v>
      </c>
      <c r="AJ29">
        <f t="shared" si="11"/>
        <v>6.9840542508483505</v>
      </c>
      <c r="AT29">
        <f t="shared" si="12"/>
        <v>0</v>
      </c>
    </row>
    <row r="30" spans="1:46" ht="12.75">
      <c r="A30" s="134">
        <v>22</v>
      </c>
      <c r="B30" s="139">
        <v>12</v>
      </c>
      <c r="C30" s="144">
        <v>11.9</v>
      </c>
      <c r="D30" s="141">
        <v>16</v>
      </c>
      <c r="E30" s="142">
        <v>7.4</v>
      </c>
      <c r="F30" s="147">
        <f t="shared" si="0"/>
        <v>11.7</v>
      </c>
      <c r="G30" s="65">
        <f t="shared" si="6"/>
        <v>98.7726058022344</v>
      </c>
      <c r="H30" s="115">
        <f t="shared" si="1"/>
        <v>11.812828877349414</v>
      </c>
      <c r="I30" s="172">
        <v>7.4</v>
      </c>
      <c r="J30" s="147"/>
      <c r="K30" s="74"/>
      <c r="L30" s="71"/>
      <c r="M30" s="71"/>
      <c r="N30" s="71"/>
      <c r="O30" s="149"/>
      <c r="P30" s="139" t="s">
        <v>104</v>
      </c>
      <c r="Q30" s="152">
        <v>24</v>
      </c>
      <c r="R30" s="155"/>
      <c r="S30" s="159">
        <v>1.6</v>
      </c>
      <c r="T30" s="147"/>
      <c r="U30" s="75"/>
      <c r="V30" s="115"/>
      <c r="W30" s="169">
        <v>987</v>
      </c>
      <c r="X30" s="165">
        <v>0</v>
      </c>
      <c r="Y30" s="125">
        <v>0</v>
      </c>
      <c r="Z30" s="118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14.01813696808305</v>
      </c>
      <c r="AH30">
        <f t="shared" si="4"/>
        <v>13.925979168301964</v>
      </c>
      <c r="AI30">
        <f t="shared" si="5"/>
        <v>13.846079168301964</v>
      </c>
      <c r="AJ30">
        <f t="shared" si="11"/>
        <v>11.812828877349414</v>
      </c>
      <c r="AT30">
        <f t="shared" si="12"/>
        <v>0</v>
      </c>
    </row>
    <row r="31" spans="1:46" ht="12.75">
      <c r="A31" s="133">
        <v>23</v>
      </c>
      <c r="B31" s="139">
        <v>6.4</v>
      </c>
      <c r="C31" s="144">
        <v>5.4</v>
      </c>
      <c r="D31" s="141">
        <v>9.7</v>
      </c>
      <c r="E31" s="142">
        <v>6.4</v>
      </c>
      <c r="F31" s="131">
        <f t="shared" si="0"/>
        <v>8.05</v>
      </c>
      <c r="G31" s="65">
        <f t="shared" si="6"/>
        <v>84.99347094707855</v>
      </c>
      <c r="H31" s="161">
        <f t="shared" si="1"/>
        <v>4.065151216570363</v>
      </c>
      <c r="I31" s="172">
        <v>4.8</v>
      </c>
      <c r="J31" s="131"/>
      <c r="K31" s="66"/>
      <c r="L31" s="64"/>
      <c r="M31" s="64"/>
      <c r="N31" s="64"/>
      <c r="O31" s="112"/>
      <c r="P31" s="139" t="s">
        <v>105</v>
      </c>
      <c r="Q31" s="152">
        <v>33</v>
      </c>
      <c r="R31" s="154"/>
      <c r="S31" s="159">
        <v>0</v>
      </c>
      <c r="T31" s="131"/>
      <c r="U31" s="68"/>
      <c r="V31" s="161"/>
      <c r="W31" s="169">
        <v>996</v>
      </c>
      <c r="X31" s="165">
        <v>0</v>
      </c>
      <c r="Y31" s="125">
        <v>0</v>
      </c>
      <c r="Z31" s="118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9.609034867330614</v>
      </c>
      <c r="AH31">
        <f t="shared" si="4"/>
        <v>8.966052258259293</v>
      </c>
      <c r="AI31">
        <f t="shared" si="5"/>
        <v>8.167052258259293</v>
      </c>
      <c r="AJ31">
        <f t="shared" si="11"/>
        <v>4.065151216570363</v>
      </c>
      <c r="AT31">
        <f t="shared" si="12"/>
        <v>0</v>
      </c>
    </row>
    <row r="32" spans="1:46" ht="12.75">
      <c r="A32" s="134">
        <v>24</v>
      </c>
      <c r="B32" s="139">
        <v>0.6</v>
      </c>
      <c r="C32" s="144">
        <v>0.1</v>
      </c>
      <c r="D32" s="141">
        <v>11.6</v>
      </c>
      <c r="E32" s="142">
        <v>0.5</v>
      </c>
      <c r="F32" s="147">
        <f t="shared" si="0"/>
        <v>6.05</v>
      </c>
      <c r="G32" s="65">
        <f t="shared" si="6"/>
        <v>90.17649797262833</v>
      </c>
      <c r="H32" s="115">
        <f t="shared" si="1"/>
        <v>-0.8205926044713195</v>
      </c>
      <c r="I32" s="172">
        <v>-2.8</v>
      </c>
      <c r="J32" s="147"/>
      <c r="K32" s="74"/>
      <c r="L32" s="71"/>
      <c r="M32" s="71"/>
      <c r="N32" s="71"/>
      <c r="O32" s="149"/>
      <c r="P32" s="139" t="s">
        <v>105</v>
      </c>
      <c r="Q32" s="152">
        <v>21</v>
      </c>
      <c r="R32" s="155"/>
      <c r="S32" s="159">
        <v>3.2</v>
      </c>
      <c r="T32" s="147"/>
      <c r="U32" s="75"/>
      <c r="V32" s="115"/>
      <c r="W32" s="169">
        <v>1009</v>
      </c>
      <c r="X32" s="165">
        <v>0</v>
      </c>
      <c r="Y32" s="125">
        <v>0</v>
      </c>
      <c r="Z32" s="118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6.378660943113899</v>
      </c>
      <c r="AH32">
        <f t="shared" si="4"/>
        <v>6.1515530560479394</v>
      </c>
      <c r="AI32">
        <f t="shared" si="5"/>
        <v>5.75205305604794</v>
      </c>
      <c r="AJ32">
        <f t="shared" si="11"/>
        <v>-0.8205926044713195</v>
      </c>
      <c r="AT32">
        <f t="shared" si="12"/>
        <v>0</v>
      </c>
    </row>
    <row r="33" spans="1:46" ht="12.75">
      <c r="A33" s="133">
        <v>25</v>
      </c>
      <c r="B33" s="139">
        <v>11.3</v>
      </c>
      <c r="C33" s="144">
        <v>10.9</v>
      </c>
      <c r="D33" s="141">
        <v>14.3</v>
      </c>
      <c r="E33" s="142">
        <v>9</v>
      </c>
      <c r="F33" s="131">
        <f t="shared" si="0"/>
        <v>11.65</v>
      </c>
      <c r="G33" s="65">
        <f t="shared" si="6"/>
        <v>94.9907471729515</v>
      </c>
      <c r="H33" s="161">
        <f t="shared" si="1"/>
        <v>10.52729141119315</v>
      </c>
      <c r="I33" s="172">
        <v>8</v>
      </c>
      <c r="J33" s="131"/>
      <c r="K33" s="66"/>
      <c r="L33" s="64"/>
      <c r="M33" s="64"/>
      <c r="N33" s="64"/>
      <c r="O33" s="112"/>
      <c r="P33" s="139" t="s">
        <v>104</v>
      </c>
      <c r="Q33" s="152">
        <v>29</v>
      </c>
      <c r="R33" s="154"/>
      <c r="S33" s="159">
        <v>3</v>
      </c>
      <c r="T33" s="131"/>
      <c r="U33" s="68"/>
      <c r="V33" s="161"/>
      <c r="W33" s="169">
        <v>993</v>
      </c>
      <c r="X33" s="165">
        <v>0</v>
      </c>
      <c r="Y33" s="125">
        <v>0</v>
      </c>
      <c r="Z33" s="118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13.384135570301822</v>
      </c>
      <c r="AH33">
        <f t="shared" si="4"/>
        <v>13.033290380870474</v>
      </c>
      <c r="AI33">
        <f t="shared" si="5"/>
        <v>12.713690380870474</v>
      </c>
      <c r="AJ33">
        <f t="shared" si="11"/>
        <v>10.52729141119315</v>
      </c>
      <c r="AT33">
        <f t="shared" si="12"/>
        <v>0</v>
      </c>
    </row>
    <row r="34" spans="1:46" ht="12.75">
      <c r="A34" s="134">
        <v>26</v>
      </c>
      <c r="B34" s="139">
        <v>9</v>
      </c>
      <c r="C34" s="144">
        <v>7.7</v>
      </c>
      <c r="D34" s="141">
        <v>13.9</v>
      </c>
      <c r="E34" s="142">
        <v>8.2</v>
      </c>
      <c r="F34" s="147">
        <f t="shared" si="0"/>
        <v>11.05</v>
      </c>
      <c r="G34" s="65">
        <f t="shared" si="6"/>
        <v>82.50022829768128</v>
      </c>
      <c r="H34" s="115">
        <f t="shared" si="1"/>
        <v>6.184007347889611</v>
      </c>
      <c r="I34" s="172">
        <v>6.4</v>
      </c>
      <c r="J34" s="147"/>
      <c r="K34" s="74"/>
      <c r="L34" s="71"/>
      <c r="M34" s="71"/>
      <c r="N34" s="71"/>
      <c r="O34" s="149"/>
      <c r="P34" s="139" t="s">
        <v>109</v>
      </c>
      <c r="Q34" s="152">
        <v>33</v>
      </c>
      <c r="R34" s="155"/>
      <c r="S34" s="159">
        <v>2.2</v>
      </c>
      <c r="T34" s="147"/>
      <c r="U34" s="75"/>
      <c r="V34" s="115"/>
      <c r="W34" s="169">
        <v>1010</v>
      </c>
      <c r="X34" s="165">
        <v>0</v>
      </c>
      <c r="Y34" s="125">
        <v>0</v>
      </c>
      <c r="Z34" s="118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11.474893337456098</v>
      </c>
      <c r="AH34">
        <f t="shared" si="4"/>
        <v>10.5055132003167</v>
      </c>
      <c r="AI34">
        <f t="shared" si="5"/>
        <v>9.4668132003167</v>
      </c>
      <c r="AJ34">
        <f t="shared" si="11"/>
        <v>6.184007347889611</v>
      </c>
      <c r="AT34">
        <f t="shared" si="12"/>
        <v>0</v>
      </c>
    </row>
    <row r="35" spans="1:46" ht="12.75">
      <c r="A35" s="133">
        <v>27</v>
      </c>
      <c r="B35" s="139">
        <v>9</v>
      </c>
      <c r="C35" s="144">
        <v>7.8</v>
      </c>
      <c r="D35" s="141">
        <v>9.5</v>
      </c>
      <c r="E35" s="142">
        <v>8.6</v>
      </c>
      <c r="F35" s="131">
        <f t="shared" si="0"/>
        <v>9.05</v>
      </c>
      <c r="G35" s="65">
        <f t="shared" si="6"/>
        <v>83.82326654207543</v>
      </c>
      <c r="H35" s="161">
        <f t="shared" si="1"/>
        <v>6.414471077591454</v>
      </c>
      <c r="I35" s="172">
        <v>7.2</v>
      </c>
      <c r="J35" s="131"/>
      <c r="K35" s="66"/>
      <c r="L35" s="64"/>
      <c r="M35" s="64"/>
      <c r="N35" s="64"/>
      <c r="O35" s="112"/>
      <c r="P35" s="139" t="s">
        <v>109</v>
      </c>
      <c r="Q35" s="152">
        <v>51</v>
      </c>
      <c r="R35" s="154"/>
      <c r="S35" s="159">
        <v>2.7</v>
      </c>
      <c r="T35" s="131"/>
      <c r="U35" s="68"/>
      <c r="V35" s="161"/>
      <c r="W35" s="169">
        <v>991</v>
      </c>
      <c r="X35" s="165">
        <v>0</v>
      </c>
      <c r="Y35" s="125">
        <v>0</v>
      </c>
      <c r="Z35" s="118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11.474893337456098</v>
      </c>
      <c r="AH35">
        <f t="shared" si="4"/>
        <v>10.57743042767468</v>
      </c>
      <c r="AI35">
        <f t="shared" si="5"/>
        <v>9.61863042767468</v>
      </c>
      <c r="AJ35">
        <f t="shared" si="11"/>
        <v>6.414471077591454</v>
      </c>
      <c r="AT35">
        <f t="shared" si="12"/>
        <v>0</v>
      </c>
    </row>
    <row r="36" spans="1:46" ht="12.75">
      <c r="A36" s="134">
        <v>28</v>
      </c>
      <c r="B36" s="139">
        <v>7.5</v>
      </c>
      <c r="C36" s="144">
        <v>6.5</v>
      </c>
      <c r="D36" s="141">
        <v>11.5</v>
      </c>
      <c r="E36" s="142">
        <v>5.2</v>
      </c>
      <c r="F36" s="147">
        <f t="shared" si="0"/>
        <v>8.35</v>
      </c>
      <c r="G36" s="65">
        <f t="shared" si="6"/>
        <v>85.65609994289346</v>
      </c>
      <c r="H36" s="115">
        <f t="shared" si="1"/>
        <v>5.255764288499974</v>
      </c>
      <c r="I36" s="172">
        <v>2.3</v>
      </c>
      <c r="J36" s="147"/>
      <c r="K36" s="74"/>
      <c r="L36" s="71"/>
      <c r="M36" s="71"/>
      <c r="N36" s="71"/>
      <c r="O36" s="149"/>
      <c r="P36" s="139" t="s">
        <v>105</v>
      </c>
      <c r="Q36" s="152">
        <v>17</v>
      </c>
      <c r="R36" s="155"/>
      <c r="S36" s="159">
        <v>3.3</v>
      </c>
      <c r="T36" s="147"/>
      <c r="U36" s="75"/>
      <c r="V36" s="115"/>
      <c r="W36" s="169">
        <v>1027</v>
      </c>
      <c r="X36" s="165">
        <v>0</v>
      </c>
      <c r="Y36" s="125">
        <v>0</v>
      </c>
      <c r="Z36" s="118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10.362970252792357</v>
      </c>
      <c r="AH36">
        <f t="shared" si="4"/>
        <v>9.67551615678414</v>
      </c>
      <c r="AI36">
        <f t="shared" si="5"/>
        <v>8.87651615678414</v>
      </c>
      <c r="AJ36">
        <f t="shared" si="11"/>
        <v>5.255764288499974</v>
      </c>
      <c r="AT36">
        <f t="shared" si="12"/>
        <v>0</v>
      </c>
    </row>
    <row r="37" spans="1:46" ht="12.75">
      <c r="A37" s="133">
        <v>29</v>
      </c>
      <c r="B37" s="139">
        <v>7.8</v>
      </c>
      <c r="C37" s="144">
        <v>7.4</v>
      </c>
      <c r="D37" s="141">
        <v>9</v>
      </c>
      <c r="E37" s="142">
        <v>6.3</v>
      </c>
      <c r="F37" s="131">
        <f t="shared" si="0"/>
        <v>7.65</v>
      </c>
      <c r="G37" s="65">
        <f t="shared" si="6"/>
        <v>94.28320212989789</v>
      </c>
      <c r="H37" s="161">
        <f t="shared" si="1"/>
        <v>6.939800337425242</v>
      </c>
      <c r="I37" s="172">
        <v>3.9</v>
      </c>
      <c r="J37" s="131"/>
      <c r="K37" s="66"/>
      <c r="L37" s="64"/>
      <c r="M37" s="64"/>
      <c r="N37" s="64"/>
      <c r="O37" s="112"/>
      <c r="P37" s="139" t="s">
        <v>109</v>
      </c>
      <c r="Q37" s="152">
        <v>12</v>
      </c>
      <c r="R37" s="154"/>
      <c r="S37" s="159">
        <v>6.6</v>
      </c>
      <c r="T37" s="131"/>
      <c r="U37" s="68"/>
      <c r="V37" s="161"/>
      <c r="W37" s="169">
        <v>1016</v>
      </c>
      <c r="X37" s="165">
        <v>0</v>
      </c>
      <c r="Y37" s="125">
        <v>0</v>
      </c>
      <c r="Z37" s="118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10.57743042767468</v>
      </c>
      <c r="AH37">
        <f t="shared" si="4"/>
        <v>10.29234011027384</v>
      </c>
      <c r="AI37">
        <f t="shared" si="5"/>
        <v>9.97274011027384</v>
      </c>
      <c r="AJ37">
        <f t="shared" si="11"/>
        <v>6.939800337425242</v>
      </c>
      <c r="AT37">
        <f t="shared" si="12"/>
        <v>0</v>
      </c>
    </row>
    <row r="38" spans="1:46" ht="12.75">
      <c r="A38" s="134">
        <v>30</v>
      </c>
      <c r="B38" s="139">
        <v>7.5</v>
      </c>
      <c r="C38" s="144">
        <v>7.1</v>
      </c>
      <c r="D38" s="141">
        <v>9.1</v>
      </c>
      <c r="E38" s="142">
        <v>7</v>
      </c>
      <c r="F38" s="147">
        <f t="shared" si="0"/>
        <v>8.05</v>
      </c>
      <c r="G38" s="65">
        <f t="shared" si="6"/>
        <v>94.21419178203698</v>
      </c>
      <c r="H38" s="115">
        <f t="shared" si="1"/>
        <v>6.631250704332244</v>
      </c>
      <c r="I38" s="172">
        <v>3.4</v>
      </c>
      <c r="J38" s="147"/>
      <c r="K38" s="74"/>
      <c r="L38" s="71"/>
      <c r="M38" s="71"/>
      <c r="N38" s="71"/>
      <c r="O38" s="149"/>
      <c r="P38" s="139" t="s">
        <v>106</v>
      </c>
      <c r="Q38" s="152">
        <v>14</v>
      </c>
      <c r="R38" s="155"/>
      <c r="S38" s="159">
        <v>1.5</v>
      </c>
      <c r="T38" s="147"/>
      <c r="U38" s="75"/>
      <c r="V38" s="115"/>
      <c r="W38" s="169">
        <v>1016</v>
      </c>
      <c r="X38" s="165">
        <v>0</v>
      </c>
      <c r="Y38" s="125">
        <v>0</v>
      </c>
      <c r="Z38" s="118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10.362970252792357</v>
      </c>
      <c r="AH38">
        <f t="shared" si="4"/>
        <v>10.082988668281233</v>
      </c>
      <c r="AI38">
        <f t="shared" si="5"/>
        <v>9.763388668281234</v>
      </c>
      <c r="AJ38">
        <f t="shared" si="11"/>
        <v>6.631250704332244</v>
      </c>
      <c r="AT38">
        <f t="shared" si="12"/>
        <v>0</v>
      </c>
    </row>
    <row r="39" spans="1:46" ht="12.75">
      <c r="A39" s="133">
        <v>31</v>
      </c>
      <c r="B39" s="139">
        <v>8.1</v>
      </c>
      <c r="C39" s="144">
        <v>7.9</v>
      </c>
      <c r="D39" s="141">
        <v>11.7</v>
      </c>
      <c r="E39" s="142">
        <v>7.6</v>
      </c>
      <c r="F39" s="131">
        <f t="shared" si="0"/>
        <v>9.649999999999999</v>
      </c>
      <c r="G39" s="65">
        <f t="shared" si="6"/>
        <v>97.16731540307174</v>
      </c>
      <c r="H39" s="161">
        <f t="shared" si="1"/>
        <v>7.678323656238712</v>
      </c>
      <c r="I39" s="172">
        <v>7.3</v>
      </c>
      <c r="J39" s="131"/>
      <c r="K39" s="66"/>
      <c r="L39" s="64"/>
      <c r="M39" s="64"/>
      <c r="N39" s="64"/>
      <c r="O39" s="112"/>
      <c r="P39" s="139" t="s">
        <v>108</v>
      </c>
      <c r="Q39" s="152">
        <v>9</v>
      </c>
      <c r="R39" s="154"/>
      <c r="S39" s="159" t="s">
        <v>111</v>
      </c>
      <c r="T39" s="131"/>
      <c r="U39" s="68"/>
      <c r="V39" s="161"/>
      <c r="W39" s="169">
        <v>1019</v>
      </c>
      <c r="X39" s="165">
        <v>0</v>
      </c>
      <c r="Y39" s="125">
        <v>0</v>
      </c>
      <c r="Z39" s="118">
        <v>0</v>
      </c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31</v>
      </c>
      <c r="AG39">
        <f t="shared" si="10"/>
        <v>10.795791854163713</v>
      </c>
      <c r="AH39">
        <f t="shared" si="4"/>
        <v>10.649781121194382</v>
      </c>
      <c r="AI39">
        <f t="shared" si="5"/>
        <v>10.489981121194383</v>
      </c>
      <c r="AJ39">
        <f t="shared" si="11"/>
        <v>7.678323656238712</v>
      </c>
      <c r="AT39">
        <f t="shared" si="12"/>
        <v>0</v>
      </c>
    </row>
    <row r="40" spans="1:46" ht="13.5" thickBot="1">
      <c r="A40" s="135"/>
      <c r="B40" s="140"/>
      <c r="C40" s="146"/>
      <c r="D40" s="77"/>
      <c r="E40" s="79"/>
      <c r="F40" s="148"/>
      <c r="G40" s="102"/>
      <c r="H40" s="162"/>
      <c r="I40" s="160"/>
      <c r="J40" s="148"/>
      <c r="K40" s="103"/>
      <c r="L40" s="101"/>
      <c r="M40" s="101"/>
      <c r="N40" s="101"/>
      <c r="O40" s="113"/>
      <c r="P40" s="140"/>
      <c r="Q40" s="153"/>
      <c r="R40" s="156"/>
      <c r="S40" s="160"/>
      <c r="T40" s="148"/>
      <c r="U40" s="102"/>
      <c r="V40" s="162"/>
      <c r="W40" s="170"/>
      <c r="X40" s="166"/>
      <c r="Y40" s="126"/>
      <c r="Z40" s="120"/>
      <c r="AT40">
        <f t="shared" si="12"/>
        <v>0</v>
      </c>
    </row>
    <row r="41" spans="1:46" ht="13.5" thickBot="1">
      <c r="A41" s="104" t="s">
        <v>22</v>
      </c>
      <c r="B41" s="63">
        <f>SUM(B9:B39)</f>
        <v>231.8</v>
      </c>
      <c r="C41" s="64">
        <f aca="true" t="shared" si="13" ref="C41:U41">SUM(C9:C39)</f>
        <v>220.50000000000003</v>
      </c>
      <c r="D41" s="64">
        <f t="shared" si="13"/>
        <v>402.2</v>
      </c>
      <c r="E41" s="64">
        <f t="shared" si="13"/>
        <v>170.39999999999998</v>
      </c>
      <c r="F41" s="107">
        <f t="shared" si="13"/>
        <v>286.3</v>
      </c>
      <c r="G41" s="108">
        <f t="shared" si="13"/>
        <v>2940.05303748961</v>
      </c>
      <c r="H41" s="108">
        <f>SUM(H9:H39)</f>
        <v>207.23858236492612</v>
      </c>
      <c r="I41" s="66">
        <f t="shared" si="13"/>
        <v>101.70000000000003</v>
      </c>
      <c r="J41" s="107">
        <f t="shared" si="13"/>
        <v>0</v>
      </c>
      <c r="K41" s="109">
        <f t="shared" si="13"/>
        <v>0</v>
      </c>
      <c r="L41" s="106">
        <f t="shared" si="13"/>
        <v>0</v>
      </c>
      <c r="M41" s="106">
        <f t="shared" si="13"/>
        <v>0</v>
      </c>
      <c r="N41" s="106">
        <f t="shared" si="13"/>
        <v>0</v>
      </c>
      <c r="O41" s="107">
        <f t="shared" si="13"/>
        <v>0</v>
      </c>
      <c r="P41" s="63"/>
      <c r="Q41" s="67">
        <f t="shared" si="13"/>
        <v>661</v>
      </c>
      <c r="R41" s="108">
        <f t="shared" si="13"/>
        <v>0</v>
      </c>
      <c r="S41" s="65">
        <f>SUM(S9:S39)</f>
        <v>123.10000000000001</v>
      </c>
      <c r="T41" s="130"/>
      <c r="U41" s="110">
        <f t="shared" si="13"/>
        <v>0</v>
      </c>
      <c r="V41" s="108">
        <f>SUM(V9:V39)</f>
        <v>0</v>
      </c>
      <c r="W41" s="161">
        <f>SUM(W9:W39)</f>
        <v>31371</v>
      </c>
      <c r="X41" s="108">
        <f>SUM(X9:X39)</f>
        <v>0</v>
      </c>
      <c r="Y41" s="114">
        <f>SUM(Y9:Y39)</f>
        <v>0</v>
      </c>
      <c r="Z41" s="129">
        <f>SUM(Z9:Z39)</f>
        <v>0</v>
      </c>
      <c r="AA41">
        <f>MAX(AA9:AA39)</f>
        <v>1</v>
      </c>
      <c r="AB41">
        <f>MAX(AB9:AB39)</f>
        <v>19</v>
      </c>
      <c r="AC41">
        <f>MAX(AC9:AC39)</f>
        <v>19</v>
      </c>
      <c r="AD41">
        <f>MAX(AD9:AD39)</f>
        <v>15</v>
      </c>
      <c r="AE41">
        <f>MAX(AE9:AE39)</f>
        <v>31</v>
      </c>
      <c r="AT41">
        <f t="shared" si="12"/>
        <v>0</v>
      </c>
    </row>
    <row r="42" spans="1:46" ht="12.75">
      <c r="A42" s="69" t="s">
        <v>23</v>
      </c>
      <c r="B42" s="70">
        <f>AVERAGE(B9:B39)</f>
        <v>7.47741935483871</v>
      </c>
      <c r="C42" s="71">
        <f aca="true" t="shared" si="14" ref="C42:U42">AVERAGE(C9:C39)</f>
        <v>7.112903225806453</v>
      </c>
      <c r="D42" s="71">
        <f t="shared" si="14"/>
        <v>12.974193548387097</v>
      </c>
      <c r="E42" s="71">
        <f t="shared" si="14"/>
        <v>5.4967741935483865</v>
      </c>
      <c r="F42" s="72">
        <f t="shared" si="14"/>
        <v>9.235483870967743</v>
      </c>
      <c r="G42" s="73">
        <f t="shared" si="14"/>
        <v>94.84042056418096</v>
      </c>
      <c r="H42" s="73">
        <f>AVERAGE(H9:H39)</f>
        <v>6.685115560158907</v>
      </c>
      <c r="I42" s="74">
        <f t="shared" si="14"/>
        <v>3.2806451612903236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21.322580645161292</v>
      </c>
      <c r="R42" s="73" t="e">
        <f t="shared" si="14"/>
        <v>#DIV/0!</v>
      </c>
      <c r="S42" s="73">
        <f>AVERAGE(S9:S39)</f>
        <v>4.559259259259259</v>
      </c>
      <c r="T42" s="73"/>
      <c r="U42" s="73" t="e">
        <f t="shared" si="14"/>
        <v>#DIV/0!</v>
      </c>
      <c r="V42" s="73" t="e">
        <f>AVERAGE(V9:V39)</f>
        <v>#DIV/0!</v>
      </c>
      <c r="W42" s="115">
        <f>AVERAGE(W9:W39)</f>
        <v>1011.9677419354839</v>
      </c>
      <c r="X42" s="118"/>
      <c r="Y42" s="125"/>
      <c r="Z42" s="121"/>
      <c r="AT42">
        <f t="shared" si="12"/>
        <v>0</v>
      </c>
    </row>
    <row r="43" spans="1:46" ht="12.75">
      <c r="A43" s="69" t="s">
        <v>24</v>
      </c>
      <c r="B43" s="70">
        <f>MAX(B9:B39)</f>
        <v>14.2</v>
      </c>
      <c r="C43" s="71">
        <f aca="true" t="shared" si="15" ref="C43:U43">MAX(C9:C39)</f>
        <v>13.5</v>
      </c>
      <c r="D43" s="71">
        <f t="shared" si="15"/>
        <v>20.2</v>
      </c>
      <c r="E43" s="71">
        <f t="shared" si="15"/>
        <v>10.1</v>
      </c>
      <c r="F43" s="72">
        <f t="shared" si="15"/>
        <v>14.05</v>
      </c>
      <c r="G43" s="73">
        <f t="shared" si="15"/>
        <v>100</v>
      </c>
      <c r="H43" s="73">
        <f>MAX(H9:H39)</f>
        <v>12.935926392166868</v>
      </c>
      <c r="I43" s="74">
        <f t="shared" si="15"/>
        <v>9.4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51</v>
      </c>
      <c r="R43" s="73">
        <f t="shared" si="15"/>
        <v>0</v>
      </c>
      <c r="S43" s="73">
        <f>MAX(S9:S39)</f>
        <v>50.7</v>
      </c>
      <c r="T43" s="131"/>
      <c r="U43" s="67">
        <f t="shared" si="15"/>
        <v>0</v>
      </c>
      <c r="V43" s="73">
        <f>MAX(V9:V39)</f>
        <v>0</v>
      </c>
      <c r="W43" s="115">
        <f>MAX(W9:W39)</f>
        <v>1029</v>
      </c>
      <c r="X43" s="118"/>
      <c r="Y43" s="125"/>
      <c r="Z43" s="118"/>
      <c r="AT43">
        <f t="shared" si="12"/>
        <v>0</v>
      </c>
    </row>
    <row r="44" spans="1:46" ht="13.5" thickBot="1">
      <c r="A44" s="76" t="s">
        <v>25</v>
      </c>
      <c r="B44" s="77">
        <f>MIN(B9:B39)</f>
        <v>-1</v>
      </c>
      <c r="C44" s="78">
        <f aca="true" t="shared" si="16" ref="C44:U44">MIN(C9:C39)</f>
        <v>-1.1</v>
      </c>
      <c r="D44" s="78">
        <f t="shared" si="16"/>
        <v>7.5</v>
      </c>
      <c r="E44" s="78">
        <f t="shared" si="16"/>
        <v>-2.5</v>
      </c>
      <c r="F44" s="79">
        <f t="shared" si="16"/>
        <v>3.45</v>
      </c>
      <c r="G44" s="80">
        <f t="shared" si="16"/>
        <v>82.50022829768128</v>
      </c>
      <c r="H44" s="80">
        <f>MIN(H9:H39)</f>
        <v>-1.2750716588518818</v>
      </c>
      <c r="I44" s="81">
        <f t="shared" si="16"/>
        <v>-5.9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1">
        <f t="shared" si="16"/>
        <v>7</v>
      </c>
      <c r="R44" s="80">
        <f t="shared" si="16"/>
        <v>0</v>
      </c>
      <c r="S44" s="80">
        <f>MIN(S9:S39)</f>
        <v>0</v>
      </c>
      <c r="T44" s="132"/>
      <c r="U44" s="111">
        <f t="shared" si="16"/>
        <v>0</v>
      </c>
      <c r="V44" s="80">
        <f>MIN(V9:V39)</f>
        <v>0</v>
      </c>
      <c r="W44" s="116">
        <f>MIN(W9:W39)</f>
        <v>987</v>
      </c>
      <c r="X44" s="119"/>
      <c r="Y44" s="127"/>
      <c r="Z44" s="119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8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19</v>
      </c>
      <c r="C61">
        <f>DCOUNTA(S8:S38,1,C59:C60)</f>
        <v>18</v>
      </c>
      <c r="D61">
        <f>DCOUNTA(S8:S38,1,D59:D60)</f>
        <v>8</v>
      </c>
      <c r="F61">
        <f>DCOUNTA(S8:S38,1,F59:F60)</f>
        <v>3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16</v>
      </c>
      <c r="C64">
        <f>(C61-F61)</f>
        <v>15</v>
      </c>
      <c r="D64">
        <f>(D61-F61)</f>
        <v>5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3">
      <selection activeCell="I27" sqref="I2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1" t="s">
        <v>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112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2" t="s">
        <v>60</v>
      </c>
      <c r="H6" s="183"/>
      <c r="I6" s="183"/>
      <c r="J6" s="183"/>
      <c r="K6" s="183"/>
      <c r="L6" s="183"/>
      <c r="M6" s="183"/>
      <c r="N6" s="184"/>
    </row>
    <row r="7" spans="1:25" ht="12.75">
      <c r="A7" s="27" t="s">
        <v>32</v>
      </c>
      <c r="B7" s="3"/>
      <c r="C7" s="22">
        <f>Data1!$D$42</f>
        <v>12.974193548387097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5.4967741935483865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9.235483870967743</v>
      </c>
      <c r="D9" s="22">
        <v>-1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20.2</v>
      </c>
      <c r="C10" s="5" t="s">
        <v>35</v>
      </c>
      <c r="D10" s="5">
        <f>Data1!$AA$41</f>
        <v>1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-2.5</v>
      </c>
      <c r="C11" s="5" t="s">
        <v>35</v>
      </c>
      <c r="D11" s="24">
        <f>Data1!$AB$41</f>
        <v>19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-5.9</v>
      </c>
      <c r="C12" s="5" t="s">
        <v>35</v>
      </c>
      <c r="D12" s="24">
        <f>Data1!$AC$41</f>
        <v>19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123.10000000000001</v>
      </c>
      <c r="D17" s="5">
        <v>174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16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15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5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50.7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15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51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2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4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6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2009-08-13T10:51:08Z</dcterms:modified>
  <cp:category/>
  <cp:version/>
  <cp:contentType/>
  <cp:contentStatus/>
</cp:coreProperties>
</file>