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<sst xmlns="http://schemas.openxmlformats.org/spreadsheetml/2006/main" count="195" uniqueCount="156">
  <si>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</si>
  <si>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</si>
  <si>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</si>
  <si>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</si>
  <si>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</si>
  <si>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</si>
  <si>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</si>
  <si>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</si>
  <si>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</si>
  <si>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</si>
  <si>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</si>
  <si>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</si>
  <si>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</si>
  <si>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</si>
  <si>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</si>
  <si>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</si>
  <si>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</si>
  <si>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</si>
  <si>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</si>
  <si>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</si>
  <si>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</si>
  <si>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</si>
  <si>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</si>
  <si>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</si>
  <si>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</si>
  <si>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</si>
  <si>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</si>
  <si>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</si>
  <si>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</si>
  <si>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</si>
  <si>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</si>
  <si>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</si>
  <si>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</si>
  <si>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</si>
  <si>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</si>
  <si>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</si>
  <si>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</si>
  <si>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</si>
  <si>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</si>
  <si>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</si>
  <si>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</si>
  <si>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</si>
  <si>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</si>
  <si>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</si>
  <si>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</si>
  <si>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</si>
  <si>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</si>
  <si>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</si>
  <si>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</si>
  <si>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</si>
  <si>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</si>
  <si>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</si>
  <si>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</si>
  <si>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</si>
  <si>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</si>
  <si>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</si>
  <si>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</si>
  <si>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</si>
  <si>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</si>
  <si>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</si>
  <si>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</si>
  <si>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</si>
  <si>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</si>
  <si>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</si>
  <si>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</si>
  <si>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</si>
  <si>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</si>
  <si>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</si>
  <si>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</si>
  <si>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</si>
  <si>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</si>
  <si>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</si>
  <si>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</si>
  <si>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</si>
  <si>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</si>
  <si>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</si>
  <si>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</si>
  <si>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</si>
  <si>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</si>
  <si>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</si>
  <si>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</si>
  <si>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</si>
  <si>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</si>
  <si>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</si>
  <si>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</si>
  <si>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</si>
  <si>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</si>
  <si>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</si>
  <si>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</si>
  <si>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</si>
  <si>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</si>
  <si>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</si>
  <si>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</si>
  <si>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</si>
  <si>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</si>
  <si>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</si>
  <si>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</si>
  <si>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</si>
  <si>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</si>
  <si>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</si>
  <si>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</si>
  <si>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</si>
  <si>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ENE</t>
  </si>
  <si>
    <t xml:space="preserve">Rather cloudy with spells of mainly light rain, and little if any brightness. </t>
  </si>
  <si>
    <t>E</t>
  </si>
  <si>
    <t>tr</t>
  </si>
  <si>
    <t>Cloudy again with little if any bright weather. A few light spots of rain overnight.</t>
  </si>
  <si>
    <t xml:space="preserve">More cloud with a  few very light showers. A little brightness but not much on offer. </t>
  </si>
  <si>
    <t>ESE</t>
  </si>
  <si>
    <t>WSW</t>
  </si>
  <si>
    <t xml:space="preserve">A clear, chilly start followed by long sunny spells. Feeling warmer by the afternoon. </t>
  </si>
  <si>
    <t>NNE</t>
  </si>
  <si>
    <t>CALM</t>
  </si>
  <si>
    <t>A cold start with a widespread ground frost and mist patches. Sunny and warm pm.</t>
  </si>
  <si>
    <t>A cloudier day but still mild, though very little if any brightness. Light winds.</t>
  </si>
  <si>
    <t xml:space="preserve">Another cloudy day with very light winds throughout. Remaining on the mild side. </t>
  </si>
  <si>
    <t>SSW</t>
  </si>
  <si>
    <t>A chilly start to the day with bright skies. Becoming warmer with good sunny spells.</t>
  </si>
  <si>
    <t>A wet start to the day, this lasting into the late-morning. Becoming drier by mid-pm.</t>
  </si>
  <si>
    <t>A cloudy start, but gradually becoming brighter with some sunny intervals. Warm.</t>
  </si>
  <si>
    <t>Another warm day with a good deal of sunshine on and off thoughout the day.</t>
  </si>
  <si>
    <t>WNW</t>
  </si>
  <si>
    <t xml:space="preserve">Cloudy and a very mild to start, and remaining rather warm and cloudy. Light winds too. </t>
  </si>
  <si>
    <t>SSE</t>
  </si>
  <si>
    <t xml:space="preserve">A dull, cloudy and drizzly day. Feeling very mild though, in spite of the lack of brightness. </t>
  </si>
  <si>
    <t xml:space="preserve">11th-12th: Overnight min 13.3C. </t>
  </si>
  <si>
    <t>Another cloudy day, but rather brighter than yesterday with some sunny intervals.</t>
  </si>
  <si>
    <t xml:space="preserve">More cloud but still quite bright or even sunny at times. Feeling warm again. </t>
  </si>
  <si>
    <t xml:space="preserve">A cloudy morning, but with some sun. Cloudier later with rain late pm/evening. </t>
  </si>
  <si>
    <t xml:space="preserve">A foggy start early on, but soon becoming sunny but feeling cool in the wind. </t>
  </si>
  <si>
    <t>Calm</t>
  </si>
  <si>
    <t>A foggy and frosty start again, but soon clearing to give lots of sunshine.</t>
  </si>
  <si>
    <t xml:space="preserve">More ground frost and fog, lifting to give good sunny spells and very light winds. </t>
  </si>
  <si>
    <t xml:space="preserve">A widespread air frost, then mostly sunny with light winds. Temperatures recovering. </t>
  </si>
  <si>
    <t>SE</t>
  </si>
  <si>
    <t>Another slight air frost, then a sunny day and temperatures returning to normal.</t>
  </si>
  <si>
    <t>A chilly start, with more cloud developig than recently. Feeling chilly in the breeze.</t>
  </si>
  <si>
    <t xml:space="preserve">A widespread ground frost and clear skies, leading to a sunny day with light winds. </t>
  </si>
  <si>
    <t>Another ground frost, leaving a day of sunny intervals but a fair bit more cloud than yesterday.</t>
  </si>
  <si>
    <t xml:space="preserve">Dull and cloudy with light winds and some spells of very light drizzle. Chilly. </t>
  </si>
  <si>
    <t>S</t>
  </si>
  <si>
    <t xml:space="preserve">Another cloudy day and feeling chilly again. Briefly bright around lunch. A mild night. </t>
  </si>
  <si>
    <t xml:space="preserve">A cloudy and breezy day with brief brightness. Feeling mild. Windy with rain overnight. </t>
  </si>
  <si>
    <t xml:space="preserve">A very windy and blustery morning, with rain or showers. Brighter later, becoming warm. </t>
  </si>
  <si>
    <t xml:space="preserve">A dry, sunny if breezy day. Cooler and fresher than yesterday, but still mild. </t>
  </si>
  <si>
    <t>W</t>
  </si>
  <si>
    <t xml:space="preserve">28th: Night min also 13.3C. </t>
  </si>
  <si>
    <t>A bright day with a good deal of sunshine. Feeling warm in the sunshine.</t>
  </si>
  <si>
    <t xml:space="preserve">A sunny and very warm day for late-October. Breezy at times in the afternoon. </t>
  </si>
  <si>
    <t>Oct</t>
  </si>
  <si>
    <t>Notes:</t>
  </si>
  <si>
    <t>Mean 10.8C, lowest in October sonce 2004 (10.5C): Mean max lowest also since 2004; mean min lowest since 2003 (4.0C); max 19.0C highest</t>
  </si>
  <si>
    <t>since 2005 (21.9C); lowest min -1.1C lowest since 2003 (-3.6C); Rainfall 24.4mm lowest on my records, and lowest locally since 1978;</t>
  </si>
  <si>
    <t>Wettest day 7.8mm also lowest on record for this month; max wind 41mph highest since 2002 (51mph); 2 air frosts most since 2003 (5);</t>
  </si>
  <si>
    <t xml:space="preserve">8 ground frosts most since 2003 (16). </t>
  </si>
  <si>
    <t xml:space="preserve"> October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</si>
</sst>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14.8</c:v>
                </c:pt>
                <c:pt idx="1">
                  <c:v>15.2</c:v>
                </c:pt>
                <c:pt idx="2">
                  <c:v>15.7</c:v>
                </c:pt>
                <c:pt idx="3">
                  <c:v>16.8</c:v>
                </c:pt>
                <c:pt idx="4">
                  <c:v>18.6</c:v>
                </c:pt>
                <c:pt idx="5">
                  <c:v>15.3</c:v>
                </c:pt>
                <c:pt idx="6">
                  <c:v>14.3</c:v>
                </c:pt>
                <c:pt idx="7">
                  <c:v>17.7</c:v>
                </c:pt>
                <c:pt idx="8">
                  <c:v>15.1</c:v>
                </c:pt>
                <c:pt idx="9">
                  <c:v>17.2</c:v>
                </c:pt>
                <c:pt idx="10">
                  <c:v>17.1</c:v>
                </c:pt>
                <c:pt idx="11">
                  <c:v>19</c:v>
                </c:pt>
                <c:pt idx="12">
                  <c:v>17.2</c:v>
                </c:pt>
                <c:pt idx="13">
                  <c:v>16.4</c:v>
                </c:pt>
                <c:pt idx="14">
                  <c:v>16.1</c:v>
                </c:pt>
                <c:pt idx="15">
                  <c:v>15.8</c:v>
                </c:pt>
                <c:pt idx="16">
                  <c:v>13.7</c:v>
                </c:pt>
                <c:pt idx="17">
                  <c:v>13</c:v>
                </c:pt>
                <c:pt idx="18">
                  <c:v>14.6</c:v>
                </c:pt>
                <c:pt idx="19">
                  <c:v>13.7</c:v>
                </c:pt>
                <c:pt idx="20">
                  <c:v>13.8</c:v>
                </c:pt>
                <c:pt idx="21">
                  <c:v>10.6</c:v>
                </c:pt>
                <c:pt idx="22">
                  <c:v>12.6</c:v>
                </c:pt>
                <c:pt idx="23">
                  <c:v>12</c:v>
                </c:pt>
                <c:pt idx="24">
                  <c:v>10.4</c:v>
                </c:pt>
                <c:pt idx="25">
                  <c:v>11.4</c:v>
                </c:pt>
                <c:pt idx="26">
                  <c:v>15.2</c:v>
                </c:pt>
                <c:pt idx="27">
                  <c:v>17.1</c:v>
                </c:pt>
                <c:pt idx="28">
                  <c:v>12.8</c:v>
                </c:pt>
                <c:pt idx="29">
                  <c:v>13.8</c:v>
                </c:pt>
                <c:pt idx="30">
                  <c:v>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7.5</c:v>
                </c:pt>
                <c:pt idx="1">
                  <c:v>9.9</c:v>
                </c:pt>
                <c:pt idx="2">
                  <c:v>10.5</c:v>
                </c:pt>
                <c:pt idx="3">
                  <c:v>6.4</c:v>
                </c:pt>
                <c:pt idx="4">
                  <c:v>1.3</c:v>
                </c:pt>
                <c:pt idx="5">
                  <c:v>7.1</c:v>
                </c:pt>
                <c:pt idx="6">
                  <c:v>10.8</c:v>
                </c:pt>
                <c:pt idx="7">
                  <c:v>6.5</c:v>
                </c:pt>
                <c:pt idx="8">
                  <c:v>9</c:v>
                </c:pt>
                <c:pt idx="9">
                  <c:v>11.6</c:v>
                </c:pt>
                <c:pt idx="10">
                  <c:v>7.1</c:v>
                </c:pt>
                <c:pt idx="11">
                  <c:v>10.6</c:v>
                </c:pt>
                <c:pt idx="12">
                  <c:v>11.4</c:v>
                </c:pt>
                <c:pt idx="13">
                  <c:v>12.6</c:v>
                </c:pt>
                <c:pt idx="14">
                  <c:v>9.4</c:v>
                </c:pt>
                <c:pt idx="15">
                  <c:v>8.9</c:v>
                </c:pt>
                <c:pt idx="16">
                  <c:v>5.2</c:v>
                </c:pt>
                <c:pt idx="17">
                  <c:v>0</c:v>
                </c:pt>
                <c:pt idx="18">
                  <c:v>0.3</c:v>
                </c:pt>
                <c:pt idx="19">
                  <c:v>-1.1</c:v>
                </c:pt>
                <c:pt idx="20">
                  <c:v>-0.4</c:v>
                </c:pt>
                <c:pt idx="21">
                  <c:v>2.7</c:v>
                </c:pt>
                <c:pt idx="22">
                  <c:v>1.1</c:v>
                </c:pt>
                <c:pt idx="23">
                  <c:v>0.7</c:v>
                </c:pt>
                <c:pt idx="24">
                  <c:v>5.1</c:v>
                </c:pt>
                <c:pt idx="25">
                  <c:v>8.2</c:v>
                </c:pt>
                <c:pt idx="26">
                  <c:v>8.8</c:v>
                </c:pt>
                <c:pt idx="27">
                  <c:v>11.4</c:v>
                </c:pt>
                <c:pt idx="28">
                  <c:v>7</c:v>
                </c:pt>
                <c:pt idx="29">
                  <c:v>6</c:v>
                </c:pt>
                <c:pt idx="30">
                  <c:v>8.6</c:v>
                </c:pt>
              </c:numCache>
            </c:numRef>
          </c:val>
          <c:smooth val="0"/>
        </c:ser>
        <c:marker val="1"/>
        <c:axId val="4883060"/>
        <c:axId val="43947541"/>
      </c:lineChart>
      <c:catAx>
        <c:axId val="488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47541"/>
        <c:crosses val="autoZero"/>
        <c:auto val="1"/>
        <c:lblOffset val="100"/>
        <c:noMultiLvlLbl val="0"/>
      </c:catAx>
      <c:valAx>
        <c:axId val="4394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883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6.8</c:v>
                </c:pt>
                <c:pt idx="8">
                  <c:v>3.1</c:v>
                </c:pt>
                <c:pt idx="9">
                  <c:v>0</c:v>
                </c:pt>
                <c:pt idx="10">
                  <c:v>0</c:v>
                </c:pt>
                <c:pt idx="11">
                  <c:v>0.1</c:v>
                </c:pt>
                <c:pt idx="12">
                  <c:v>0.5</c:v>
                </c:pt>
                <c:pt idx="13">
                  <c:v>0.2</c:v>
                </c:pt>
                <c:pt idx="14">
                  <c:v>0.2</c:v>
                </c:pt>
                <c:pt idx="15">
                  <c:v>7.8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1.1</c:v>
                </c:pt>
                <c:pt idx="26">
                  <c:v>1.3</c:v>
                </c:pt>
                <c:pt idx="27">
                  <c:v>2.4</c:v>
                </c:pt>
                <c:pt idx="28">
                  <c:v>0.2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9983550"/>
        <c:axId val="2981039"/>
      </c:barChart>
      <c:catAx>
        <c:axId val="5998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1039"/>
        <c:crosses val="autoZero"/>
        <c:auto val="1"/>
        <c:lblOffset val="100"/>
        <c:noMultiLvlLbl val="0"/>
      </c:catAx>
      <c:valAx>
        <c:axId val="2981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9983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0.1</c:v>
                </c:pt>
                <c:pt idx="1">
                  <c:v>0.6</c:v>
                </c:pt>
                <c:pt idx="2">
                  <c:v>0.4</c:v>
                </c:pt>
                <c:pt idx="3">
                  <c:v>7.1</c:v>
                </c:pt>
                <c:pt idx="4">
                  <c:v>7.4</c:v>
                </c:pt>
                <c:pt idx="5">
                  <c:v>0.3</c:v>
                </c:pt>
                <c:pt idx="6">
                  <c:v>0</c:v>
                </c:pt>
                <c:pt idx="7">
                  <c:v>5.2</c:v>
                </c:pt>
                <c:pt idx="8">
                  <c:v>0.6</c:v>
                </c:pt>
                <c:pt idx="9">
                  <c:v>2.6</c:v>
                </c:pt>
                <c:pt idx="10">
                  <c:v>4.6</c:v>
                </c:pt>
                <c:pt idx="11">
                  <c:v>0.8</c:v>
                </c:pt>
                <c:pt idx="12">
                  <c:v>0</c:v>
                </c:pt>
                <c:pt idx="13">
                  <c:v>2.2</c:v>
                </c:pt>
                <c:pt idx="14">
                  <c:v>1.3</c:v>
                </c:pt>
                <c:pt idx="15">
                  <c:v>1.2</c:v>
                </c:pt>
                <c:pt idx="16">
                  <c:v>4.2</c:v>
                </c:pt>
                <c:pt idx="17">
                  <c:v>2.5</c:v>
                </c:pt>
                <c:pt idx="18">
                  <c:v>4.3</c:v>
                </c:pt>
                <c:pt idx="19">
                  <c:v>3.8</c:v>
                </c:pt>
                <c:pt idx="20">
                  <c:v>5.5</c:v>
                </c:pt>
                <c:pt idx="21">
                  <c:v>0</c:v>
                </c:pt>
                <c:pt idx="22">
                  <c:v>5.9</c:v>
                </c:pt>
                <c:pt idx="23">
                  <c:v>3</c:v>
                </c:pt>
                <c:pt idx="24">
                  <c:v>0</c:v>
                </c:pt>
                <c:pt idx="25">
                  <c:v>0.1</c:v>
                </c:pt>
                <c:pt idx="26">
                  <c:v>0.7</c:v>
                </c:pt>
                <c:pt idx="27">
                  <c:v>1.4</c:v>
                </c:pt>
                <c:pt idx="28">
                  <c:v>4.5</c:v>
                </c:pt>
                <c:pt idx="29">
                  <c:v>4.2</c:v>
                </c:pt>
                <c:pt idx="30">
                  <c:v>3.6</c:v>
                </c:pt>
              </c:numCache>
            </c:numRef>
          </c:val>
        </c:ser>
        <c:axId val="26829352"/>
        <c:axId val="40137577"/>
      </c:barChart>
      <c:catAx>
        <c:axId val="2682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37577"/>
        <c:crosses val="autoZero"/>
        <c:auto val="1"/>
        <c:lblOffset val="100"/>
        <c:noMultiLvlLbl val="0"/>
      </c:catAx>
      <c:valAx>
        <c:axId val="40137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68293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3.4</c:v>
                </c:pt>
                <c:pt idx="1">
                  <c:v>8.2</c:v>
                </c:pt>
                <c:pt idx="2">
                  <c:v>9.2</c:v>
                </c:pt>
                <c:pt idx="3">
                  <c:v>0.9</c:v>
                </c:pt>
                <c:pt idx="4">
                  <c:v>-1.6</c:v>
                </c:pt>
                <c:pt idx="5">
                  <c:v>2.2</c:v>
                </c:pt>
                <c:pt idx="6">
                  <c:v>9.1</c:v>
                </c:pt>
                <c:pt idx="7">
                  <c:v>2.1</c:v>
                </c:pt>
                <c:pt idx="8">
                  <c:v>3.9</c:v>
                </c:pt>
                <c:pt idx="9">
                  <c:v>7.9</c:v>
                </c:pt>
                <c:pt idx="10">
                  <c:v>3.4</c:v>
                </c:pt>
                <c:pt idx="11">
                  <c:v>12</c:v>
                </c:pt>
                <c:pt idx="12">
                  <c:v>7.7</c:v>
                </c:pt>
                <c:pt idx="13">
                  <c:v>12.4</c:v>
                </c:pt>
                <c:pt idx="14">
                  <c:v>5</c:v>
                </c:pt>
                <c:pt idx="15">
                  <c:v>3.7</c:v>
                </c:pt>
                <c:pt idx="16">
                  <c:v>0.1</c:v>
                </c:pt>
                <c:pt idx="17">
                  <c:v>-3.6</c:v>
                </c:pt>
                <c:pt idx="18">
                  <c:v>-2.5</c:v>
                </c:pt>
                <c:pt idx="19">
                  <c:v>-4.1</c:v>
                </c:pt>
                <c:pt idx="20">
                  <c:v>-4</c:v>
                </c:pt>
                <c:pt idx="21">
                  <c:v>-1</c:v>
                </c:pt>
                <c:pt idx="22">
                  <c:v>-3.5</c:v>
                </c:pt>
                <c:pt idx="23">
                  <c:v>-4.2</c:v>
                </c:pt>
                <c:pt idx="24">
                  <c:v>2.7</c:v>
                </c:pt>
                <c:pt idx="25">
                  <c:v>7</c:v>
                </c:pt>
                <c:pt idx="26">
                  <c:v>7</c:v>
                </c:pt>
                <c:pt idx="27">
                  <c:v>11.4</c:v>
                </c:pt>
                <c:pt idx="28">
                  <c:v>1.9</c:v>
                </c:pt>
                <c:pt idx="29">
                  <c:v>1.4</c:v>
                </c:pt>
                <c:pt idx="30">
                  <c:v>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5693874"/>
        <c:axId val="29918275"/>
      </c:lineChart>
      <c:catAx>
        <c:axId val="25693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18275"/>
        <c:crosses val="autoZero"/>
        <c:auto val="1"/>
        <c:lblOffset val="100"/>
        <c:noMultiLvlLbl val="0"/>
      </c:catAx>
      <c:valAx>
        <c:axId val="2991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5693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</c:numCache>
            </c:numRef>
          </c:val>
          <c:smooth val="0"/>
        </c:ser>
        <c:marker val="1"/>
        <c:axId val="829020"/>
        <c:axId val="7461181"/>
      </c:lineChart>
      <c:catAx>
        <c:axId val="82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61181"/>
        <c:crosses val="autoZero"/>
        <c:auto val="1"/>
        <c:lblOffset val="100"/>
        <c:noMultiLvlLbl val="0"/>
      </c:catAx>
      <c:valAx>
        <c:axId val="746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829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11.8</c:v>
                </c:pt>
                <c:pt idx="1">
                  <c:v>12.2</c:v>
                </c:pt>
                <c:pt idx="2">
                  <c:v>13</c:v>
                </c:pt>
                <c:pt idx="3">
                  <c:v>12.5</c:v>
                </c:pt>
                <c:pt idx="4">
                  <c:v>10.7</c:v>
                </c:pt>
                <c:pt idx="5">
                  <c:v>11.8</c:v>
                </c:pt>
                <c:pt idx="6">
                  <c:v>13.1</c:v>
                </c:pt>
                <c:pt idx="7">
                  <c:v>12.3</c:v>
                </c:pt>
                <c:pt idx="8">
                  <c:v>13</c:v>
                </c:pt>
                <c:pt idx="9">
                  <c:v>13.1</c:v>
                </c:pt>
                <c:pt idx="10">
                  <c:v>12</c:v>
                </c:pt>
                <c:pt idx="11">
                  <c:v>13.3</c:v>
                </c:pt>
                <c:pt idx="12">
                  <c:v>14</c:v>
                </c:pt>
                <c:pt idx="13">
                  <c:v>14</c:v>
                </c:pt>
                <c:pt idx="14">
                  <c:v>13.6</c:v>
                </c:pt>
                <c:pt idx="15">
                  <c:v>13</c:v>
                </c:pt>
                <c:pt idx="16">
                  <c:v>12</c:v>
                </c:pt>
                <c:pt idx="17">
                  <c:v>10</c:v>
                </c:pt>
                <c:pt idx="18">
                  <c:v>9</c:v>
                </c:pt>
                <c:pt idx="19">
                  <c:v>8.2</c:v>
                </c:pt>
                <c:pt idx="20">
                  <c:v>7.8</c:v>
                </c:pt>
                <c:pt idx="21">
                  <c:v>8.5</c:v>
                </c:pt>
                <c:pt idx="22">
                  <c:v>8.2</c:v>
                </c:pt>
                <c:pt idx="23">
                  <c:v>7.6</c:v>
                </c:pt>
                <c:pt idx="24">
                  <c:v>9.4</c:v>
                </c:pt>
                <c:pt idx="25">
                  <c:v>9.9</c:v>
                </c:pt>
                <c:pt idx="26">
                  <c:v>10.6</c:v>
                </c:pt>
                <c:pt idx="27">
                  <c:v>12.2</c:v>
                </c:pt>
                <c:pt idx="28">
                  <c:v>10.8</c:v>
                </c:pt>
                <c:pt idx="29">
                  <c:v>9.8</c:v>
                </c:pt>
                <c:pt idx="30">
                  <c:v>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13.8</c:v>
                </c:pt>
                <c:pt idx="1">
                  <c:v>13.7</c:v>
                </c:pt>
                <c:pt idx="2">
                  <c:v>13.7</c:v>
                </c:pt>
                <c:pt idx="3">
                  <c:v>13.9</c:v>
                </c:pt>
                <c:pt idx="4">
                  <c:v>13.8</c:v>
                </c:pt>
                <c:pt idx="5">
                  <c:v>13.7</c:v>
                </c:pt>
                <c:pt idx="6">
                  <c:v>13.6</c:v>
                </c:pt>
                <c:pt idx="7">
                  <c:v>13.7</c:v>
                </c:pt>
                <c:pt idx="8">
                  <c:v>13.6</c:v>
                </c:pt>
                <c:pt idx="9">
                  <c:v>13.6</c:v>
                </c:pt>
                <c:pt idx="10">
                  <c:v>13.6</c:v>
                </c:pt>
                <c:pt idx="11">
                  <c:v>13.6</c:v>
                </c:pt>
                <c:pt idx="12">
                  <c:v>13.7</c:v>
                </c:pt>
                <c:pt idx="13">
                  <c:v>13.9</c:v>
                </c:pt>
                <c:pt idx="14">
                  <c:v>13.8</c:v>
                </c:pt>
                <c:pt idx="15">
                  <c:v>14</c:v>
                </c:pt>
                <c:pt idx="16">
                  <c:v>13.9</c:v>
                </c:pt>
                <c:pt idx="17">
                  <c:v>13.8</c:v>
                </c:pt>
                <c:pt idx="18">
                  <c:v>13.3</c:v>
                </c:pt>
                <c:pt idx="19">
                  <c:v>12.9</c:v>
                </c:pt>
                <c:pt idx="20">
                  <c:v>12.6</c:v>
                </c:pt>
                <c:pt idx="21">
                  <c:v>12.3</c:v>
                </c:pt>
                <c:pt idx="22">
                  <c:v>12.1</c:v>
                </c:pt>
                <c:pt idx="23">
                  <c:v>11.9</c:v>
                </c:pt>
                <c:pt idx="24">
                  <c:v>11.7</c:v>
                </c:pt>
                <c:pt idx="25">
                  <c:v>11.7</c:v>
                </c:pt>
                <c:pt idx="26">
                  <c:v>11.8</c:v>
                </c:pt>
                <c:pt idx="27">
                  <c:v>11.9</c:v>
                </c:pt>
                <c:pt idx="28">
                  <c:v>12.1</c:v>
                </c:pt>
                <c:pt idx="29">
                  <c:v>12.1</c:v>
                </c:pt>
                <c:pt idx="30">
                  <c:v>12</c:v>
                </c:pt>
              </c:numCache>
            </c:numRef>
          </c:val>
          <c:smooth val="0"/>
        </c:ser>
        <c:marker val="1"/>
        <c:axId val="41766"/>
        <c:axId val="375895"/>
      </c:lineChart>
      <c:catAx>
        <c:axId val="4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895"/>
        <c:crosses val="autoZero"/>
        <c:auto val="1"/>
        <c:lblOffset val="100"/>
        <c:noMultiLvlLbl val="0"/>
      </c:catAx>
      <c:valAx>
        <c:axId val="375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17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Data1!$W$9:$W$39</c:f>
              <c:numCache>
                <c:ptCount val="31"/>
                <c:pt idx="0">
                  <c:v>1023.9820672911386</c:v>
                </c:pt>
                <c:pt idx="1">
                  <c:v>1023.0436047512773</c:v>
                </c:pt>
                <c:pt idx="2">
                  <c:v>1019.1866663013636</c:v>
                </c:pt>
                <c:pt idx="3">
                  <c:v>1020.067768826571</c:v>
                </c:pt>
                <c:pt idx="4">
                  <c:v>1026.8741499721643</c:v>
                </c:pt>
                <c:pt idx="5">
                  <c:v>1026.0888910558062</c:v>
                </c:pt>
                <c:pt idx="6">
                  <c:v>1024.2668215643225</c:v>
                </c:pt>
                <c:pt idx="7">
                  <c:v>1025.5380090018461</c:v>
                </c:pt>
                <c:pt idx="8">
                  <c:v>1022.0297505447666</c:v>
                </c:pt>
                <c:pt idx="9">
                  <c:v>1025.8394101373228</c:v>
                </c:pt>
                <c:pt idx="10">
                  <c:v>1028.662461612667</c:v>
                </c:pt>
                <c:pt idx="11">
                  <c:v>1026.0559950395584</c:v>
                </c:pt>
                <c:pt idx="12">
                  <c:v>1026.6835471704544</c:v>
                </c:pt>
                <c:pt idx="13">
                  <c:v>1020.9869247150938</c:v>
                </c:pt>
                <c:pt idx="14">
                  <c:v>1010.7153952950864</c:v>
                </c:pt>
                <c:pt idx="15">
                  <c:v>1011.0437194782921</c:v>
                </c:pt>
                <c:pt idx="16">
                  <c:v>1017.5260283650906</c:v>
                </c:pt>
                <c:pt idx="17">
                  <c:v>1033.2857937113192</c:v>
                </c:pt>
                <c:pt idx="18">
                  <c:v>1036.4382169992962</c:v>
                </c:pt>
                <c:pt idx="19">
                  <c:v>1038.2217266742548</c:v>
                </c:pt>
                <c:pt idx="20">
                  <c:v>1033.0062270163492</c:v>
                </c:pt>
                <c:pt idx="21">
                  <c:v>1023.3795112988553</c:v>
                </c:pt>
                <c:pt idx="22">
                  <c:v>1027.191373611904</c:v>
                </c:pt>
                <c:pt idx="23">
                  <c:v>1030.285202520434</c:v>
                </c:pt>
                <c:pt idx="24">
                  <c:v>1026.8923244572627</c:v>
                </c:pt>
                <c:pt idx="25">
                  <c:v>1022.3645068982903</c:v>
                </c:pt>
                <c:pt idx="26">
                  <c:v>1022.9754913006465</c:v>
                </c:pt>
                <c:pt idx="27">
                  <c:v>1010.3231756491731</c:v>
                </c:pt>
                <c:pt idx="28">
                  <c:v>1012.9081486038336</c:v>
                </c:pt>
                <c:pt idx="29">
                  <c:v>1020.7554218286781</c:v>
                </c:pt>
                <c:pt idx="30">
                  <c:v>1026.818110709413</c:v>
                </c:pt>
              </c:numCache>
            </c:numRef>
          </c:val>
          <c:smooth val="0"/>
        </c:ser>
        <c:marker val="1"/>
        <c:axId val="3383056"/>
        <c:axId val="30447505"/>
      </c:lineChart>
      <c:catAx>
        <c:axId val="338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47505"/>
        <c:crosses val="autoZero"/>
        <c:auto val="1"/>
        <c:lblOffset val="100"/>
        <c:noMultiLvlLbl val="0"/>
      </c:catAx>
      <c:valAx>
        <c:axId val="3044750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38305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10.33783580400412</c:v>
                </c:pt>
                <c:pt idx="1">
                  <c:v>11.357059883667624</c:v>
                </c:pt>
                <c:pt idx="2">
                  <c:v>11.869890469994168</c:v>
                </c:pt>
                <c:pt idx="3">
                  <c:v>10.411356127350984</c:v>
                </c:pt>
                <c:pt idx="4">
                  <c:v>6.664432570887687</c:v>
                </c:pt>
                <c:pt idx="5">
                  <c:v>11.712319993649647</c:v>
                </c:pt>
                <c:pt idx="6">
                  <c:v>10.854309404215018</c:v>
                </c:pt>
                <c:pt idx="7">
                  <c:v>9.807696135973629</c:v>
                </c:pt>
                <c:pt idx="8">
                  <c:v>12.214830737680707</c:v>
                </c:pt>
                <c:pt idx="9">
                  <c:v>12.652027452286214</c:v>
                </c:pt>
                <c:pt idx="10">
                  <c:v>10.405383818338107</c:v>
                </c:pt>
                <c:pt idx="11">
                  <c:v>15.257056075855592</c:v>
                </c:pt>
                <c:pt idx="12">
                  <c:v>14.999999999999998</c:v>
                </c:pt>
                <c:pt idx="13">
                  <c:v>12.5685763283862</c:v>
                </c:pt>
                <c:pt idx="14">
                  <c:v>11.84020744765779</c:v>
                </c:pt>
                <c:pt idx="15">
                  <c:v>11.511291945418716</c:v>
                </c:pt>
                <c:pt idx="16">
                  <c:v>8.29280304790015</c:v>
                </c:pt>
                <c:pt idx="17">
                  <c:v>3.0524645284900807</c:v>
                </c:pt>
                <c:pt idx="18">
                  <c:v>2.547741030400919</c:v>
                </c:pt>
                <c:pt idx="19">
                  <c:v>3.2091145133283927</c:v>
                </c:pt>
                <c:pt idx="20">
                  <c:v>2.4467756675164307</c:v>
                </c:pt>
                <c:pt idx="21">
                  <c:v>5.775244417418902</c:v>
                </c:pt>
                <c:pt idx="22">
                  <c:v>3.8596771885727836</c:v>
                </c:pt>
                <c:pt idx="23">
                  <c:v>4.633530817457395</c:v>
                </c:pt>
                <c:pt idx="24">
                  <c:v>7.627879416272361</c:v>
                </c:pt>
                <c:pt idx="25">
                  <c:v>8.178273150929027</c:v>
                </c:pt>
                <c:pt idx="26">
                  <c:v>11.209723780460486</c:v>
                </c:pt>
                <c:pt idx="27">
                  <c:v>13.4760412631471</c:v>
                </c:pt>
                <c:pt idx="28">
                  <c:v>7.056055837893909</c:v>
                </c:pt>
                <c:pt idx="29">
                  <c:v>7.330022425268705</c:v>
                </c:pt>
                <c:pt idx="30">
                  <c:v>10.52729141119315</c:v>
                </c:pt>
              </c:numCache>
            </c:numRef>
          </c:val>
          <c:smooth val="0"/>
        </c:ser>
        <c:marker val="1"/>
        <c:axId val="5592090"/>
        <c:axId val="50328811"/>
      </c:lineChart>
      <c:catAx>
        <c:axId val="5592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28811"/>
        <c:crosses val="autoZero"/>
        <c:auto val="1"/>
        <c:lblOffset val="100"/>
        <c:noMultiLvlLbl val="0"/>
      </c:catAx>
      <c:valAx>
        <c:axId val="50328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592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0.8425</cdr:x>
      <cdr:y>0.02925</cdr:y>
    </cdr:from>
    <cdr:to>
      <cdr:x>0.9285</cdr:x>
      <cdr:y>0.061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106025" y="238125"/>
          <a:ext cx="1028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316f3d5-77c7-4951-bb2e-3c685b032d67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0.80075</cdr:x>
      <cdr:y>0.0255</cdr:y>
    </cdr:from>
    <cdr:to>
      <cdr:x>0.888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601200" y="200025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6f1168a-4f30-449f-83f9-15d1df86f8cb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0.032</cdr:y>
    </cdr:from>
    <cdr:to>
      <cdr:x>0.8945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715500" y="257175"/>
          <a:ext cx="1019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916bccf-8373-4eb3-826e-0e438a449399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0.49825</cdr:y>
    </cdr:from>
    <cdr:to>
      <cdr:x>0.51775</cdr:x>
      <cdr:y>0.53725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096000" y="4086225"/>
          <a:ext cx="1143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c4a8559-8e91-44c5-bc4f-6cd82608b664}" type="TxLink">
            <a:rPr lang="en-US" cap="none" sz="1000" b="0" i="0" u="none" baseline="0">
              <a:latin typeface="Arial"/>
              <a:ea typeface="Arial"/>
              <a:cs typeface="Arial"/>
            </a:rPr>
            <a:t>0.1 </a:t>
          </a:fld>
        </a:p>
      </cdr:txBody>
    </cdr:sp>
  </cdr:relSizeAnchor>
  <cdr:relSizeAnchor xmlns:cdr="http://schemas.openxmlformats.org/drawingml/2006/chartDrawing">
    <cdr:from>
      <cdr:x>0.78875</cdr:x>
      <cdr:y>0.02325</cdr:y>
    </cdr:from>
    <cdr:to>
      <cdr:x>0.87575</cdr:x>
      <cdr:y>0.054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9458325" y="19050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edd3faf-5c9f-442b-9734-3b09ff1e8bd6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0.0215</cdr:y>
    </cdr:from>
    <cdr:to>
      <cdr:x>0.92725</cdr:x>
      <cdr:y>0.05225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077450" y="17145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62526c5-2607-4b7a-992f-10da91140253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0.02325</cdr:y>
    </cdr:from>
    <cdr:to>
      <cdr:x>0.908</cdr:x>
      <cdr:y>0.054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829800" y="190500"/>
          <a:ext cx="1066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1da650d-1964-4310-a283-744ee31218ab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0.0255</cdr:y>
    </cdr:from>
    <cdr:to>
      <cdr:x>0.8975</cdr:x>
      <cdr:y>0.05775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9715500" y="200025"/>
          <a:ext cx="10572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1fe7ab2-eab8-4719-8b83-1466b9ac2678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0.03425</cdr:y>
    </cdr:from>
    <cdr:to>
      <cdr:x>0.91875</cdr:x>
      <cdr:y>0.06525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953625" y="276225"/>
          <a:ext cx="1066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5a3ea4a-5c33-4865-9b43-1ef4b3b57eef}" type="TxLink">
            <a:rPr lang="en-US" cap="none" sz="1000" b="1" i="0" u="none" baseline="0">
              <a:latin typeface="Arial"/>
              <a:ea typeface="Arial"/>
              <a:cs typeface="Arial"/>
            </a:rPr>
            <a:t>2007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S4" sqref="S4"/>
      <selection pane="bottomLeft" activeCell="W28" sqref="W28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149</v>
      </c>
      <c r="R4" s="60">
        <v>2007</v>
      </c>
      <c r="S4" s="7"/>
      <c r="T4" s="7"/>
      <c r="U4" s="60"/>
      <c r="V4" s="18"/>
      <c r="W4" s="102"/>
      <c r="X4" s="99"/>
      <c r="Y4" s="148" t="s">
        <v>92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9"/>
      <c r="Z5" s="132"/>
      <c r="AA5" s="42" t="s">
        <v>85</v>
      </c>
    </row>
    <row r="6" spans="1:26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99</v>
      </c>
      <c r="V6" s="38" t="s">
        <v>61</v>
      </c>
      <c r="W6" s="104" t="s">
        <v>61</v>
      </c>
      <c r="X6" s="146" t="s">
        <v>26</v>
      </c>
      <c r="Y6" s="149"/>
      <c r="Z6" s="132"/>
    </row>
    <row r="7" spans="1:26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s="32"/>
      <c r="T7" s="32" t="s">
        <v>46</v>
      </c>
      <c r="U7" s="37" t="s">
        <v>100</v>
      </c>
      <c r="V7" s="39" t="s">
        <v>62</v>
      </c>
      <c r="W7" s="105" t="s">
        <v>63</v>
      </c>
      <c r="X7" s="146"/>
      <c r="Y7" s="149"/>
      <c r="Z7" s="132"/>
    </row>
    <row r="8" spans="1:41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33" t="s">
        <v>18</v>
      </c>
      <c r="T8" s="33" t="s">
        <v>95</v>
      </c>
      <c r="U8" s="33" t="s">
        <v>101</v>
      </c>
      <c r="V8" s="33" t="s">
        <v>64</v>
      </c>
      <c r="W8" s="106" t="s">
        <v>64</v>
      </c>
      <c r="X8" s="147"/>
      <c r="Y8" s="150"/>
      <c r="Z8" s="132" t="s">
        <v>24</v>
      </c>
      <c r="AA8" t="s">
        <v>67</v>
      </c>
      <c r="AB8" t="s">
        <v>68</v>
      </c>
      <c r="AC8" t="s">
        <v>69</v>
      </c>
      <c r="AD8" t="s">
        <v>70</v>
      </c>
      <c r="AE8" t="s">
        <v>71</v>
      </c>
      <c r="AG8" t="s">
        <v>75</v>
      </c>
      <c r="AH8" t="s">
        <v>76</v>
      </c>
      <c r="AI8" t="s">
        <v>78</v>
      </c>
      <c r="AJ8" t="s">
        <v>77</v>
      </c>
      <c r="AL8" t="s">
        <v>55</v>
      </c>
      <c r="AM8" t="s">
        <v>88</v>
      </c>
      <c r="AN8" t="s">
        <v>89</v>
      </c>
      <c r="AO8" t="s">
        <v>90</v>
      </c>
    </row>
    <row r="9" spans="1:41" ht="12.75">
      <c r="A9" s="63">
        <v>1</v>
      </c>
      <c r="B9" s="64">
        <v>11.5</v>
      </c>
      <c r="C9" s="65">
        <v>10.9</v>
      </c>
      <c r="D9" s="65">
        <v>14.8</v>
      </c>
      <c r="E9" s="65">
        <v>7.5</v>
      </c>
      <c r="F9" s="66">
        <f aca="true" t="shared" si="0" ref="F9:F39">AVERAGE(D9:E9)</f>
        <v>11.15</v>
      </c>
      <c r="G9" s="67">
        <f>100*(AI9/AG9)</f>
        <v>92.5622053027974</v>
      </c>
      <c r="H9" s="67">
        <f aca="true" t="shared" si="1" ref="H9:H39">AJ9</f>
        <v>10.33783580400412</v>
      </c>
      <c r="I9" s="68">
        <v>3.4</v>
      </c>
      <c r="J9" s="66"/>
      <c r="K9" s="68"/>
      <c r="L9" s="65"/>
      <c r="M9" s="65">
        <v>11.8</v>
      </c>
      <c r="N9" s="65">
        <v>13</v>
      </c>
      <c r="O9" s="66">
        <v>13.8</v>
      </c>
      <c r="P9" s="69" t="s">
        <v>102</v>
      </c>
      <c r="Q9" s="70">
        <v>19</v>
      </c>
      <c r="R9" s="67">
        <v>0.1</v>
      </c>
      <c r="S9" s="67">
        <v>0.7</v>
      </c>
      <c r="T9" s="67"/>
      <c r="U9" s="71">
        <v>7</v>
      </c>
      <c r="V9" s="64">
        <v>1013.6</v>
      </c>
      <c r="W9" s="121">
        <f aca="true" t="shared" si="2" ref="W9:W39">V9+AT17</f>
        <v>1023.9820672911386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3">IF((MAX($S$9:$S$39)=$S9),A9,0)</f>
        <v>0</v>
      </c>
      <c r="AE9">
        <f aca="true" t="shared" si="4" ref="AE9:AE39">IF((MAX($R$9:$R$39)=$R9),A9,0)</f>
        <v>0</v>
      </c>
      <c r="AG9">
        <f>6.107*EXP(17.38*(B9/(239+B9)))</f>
        <v>13.56265263970658</v>
      </c>
      <c r="AH9">
        <f aca="true" t="shared" si="5" ref="AH9:AH39">IF(V9&gt;=0,6.107*EXP(17.38*(C9/(239+C9))),6.107*EXP(22.44*(C9/(272.4+C9))))</f>
        <v>13.033290380870474</v>
      </c>
      <c r="AI9">
        <f aca="true" t="shared" si="6" ref="AI9:AI39">IF(C9&gt;=0,AH9-(0.000799*1000*(B9-C9)),AH9-(0.00072*1000*(B9-C9)))</f>
        <v>12.553890380870474</v>
      </c>
      <c r="AJ9">
        <f>239*LN(AI9/6.107)/(17.38-LN(AI9/6.107))</f>
        <v>10.33783580400412</v>
      </c>
      <c r="AL9">
        <f>COUNTIF(U9:U39,"&lt;1")</f>
        <v>6</v>
      </c>
      <c r="AM9">
        <f>COUNTIF(E9:E39,"&lt;0")</f>
        <v>2</v>
      </c>
      <c r="AN9">
        <f>COUNTIF(I9:I39,"&lt;0")</f>
        <v>8</v>
      </c>
      <c r="AO9">
        <f>COUNTIF(Q9:Q39,"&gt;=39")</f>
        <v>1</v>
      </c>
    </row>
    <row r="10" spans="1:36" ht="12.75">
      <c r="A10" s="72">
        <v>2</v>
      </c>
      <c r="B10" s="73">
        <v>12.3</v>
      </c>
      <c r="C10" s="74">
        <v>11.8</v>
      </c>
      <c r="D10" s="74">
        <v>15.2</v>
      </c>
      <c r="E10" s="74">
        <v>9.9</v>
      </c>
      <c r="F10" s="75">
        <f t="shared" si="0"/>
        <v>12.55</v>
      </c>
      <c r="G10" s="67">
        <f aca="true" t="shared" si="7" ref="G10:G39">100*(AI10/AG10)</f>
        <v>93.9642544497061</v>
      </c>
      <c r="H10" s="76">
        <f t="shared" si="1"/>
        <v>11.357059883667624</v>
      </c>
      <c r="I10" s="77">
        <v>8.2</v>
      </c>
      <c r="J10" s="75"/>
      <c r="K10" s="77"/>
      <c r="L10" s="74"/>
      <c r="M10" s="74">
        <v>12.2</v>
      </c>
      <c r="N10" s="74">
        <v>13.1</v>
      </c>
      <c r="O10" s="75">
        <v>13.7</v>
      </c>
      <c r="P10" s="78" t="s">
        <v>104</v>
      </c>
      <c r="Q10" s="79">
        <v>14</v>
      </c>
      <c r="R10" s="76">
        <v>0.6</v>
      </c>
      <c r="S10" s="76" t="s">
        <v>105</v>
      </c>
      <c r="T10" s="76"/>
      <c r="U10" s="80">
        <v>8</v>
      </c>
      <c r="V10" s="73">
        <v>1012.7</v>
      </c>
      <c r="W10" s="121">
        <f t="shared" si="2"/>
        <v>1023.0436047512773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0</v>
      </c>
      <c r="AG10">
        <f aca="true" t="shared" si="11" ref="AG10:AG39">6.107*EXP(17.38*(B10/(239+B10)))</f>
        <v>14.297835429263056</v>
      </c>
      <c r="AH10">
        <f t="shared" si="5"/>
        <v>13.834354463552966</v>
      </c>
      <c r="AI10">
        <f t="shared" si="6"/>
        <v>13.434854463552966</v>
      </c>
      <c r="AJ10">
        <f aca="true" t="shared" si="12" ref="AJ10:AJ39">239*LN(AI10/6.107)/(17.38-LN(AI10/6.107))</f>
        <v>11.357059883667624</v>
      </c>
    </row>
    <row r="11" spans="1:36" ht="12.75">
      <c r="A11" s="63">
        <v>3</v>
      </c>
      <c r="B11" s="64">
        <v>12.8</v>
      </c>
      <c r="C11" s="65">
        <v>12.3</v>
      </c>
      <c r="D11" s="65">
        <v>15.7</v>
      </c>
      <c r="E11" s="65">
        <v>10.5</v>
      </c>
      <c r="F11" s="66">
        <f t="shared" si="0"/>
        <v>13.1</v>
      </c>
      <c r="G11" s="67">
        <f t="shared" si="7"/>
        <v>94.06713921169259</v>
      </c>
      <c r="H11" s="67">
        <f t="shared" si="1"/>
        <v>11.869890469994168</v>
      </c>
      <c r="I11" s="68">
        <v>9.2</v>
      </c>
      <c r="J11" s="66"/>
      <c r="K11" s="68"/>
      <c r="L11" s="65"/>
      <c r="M11" s="65">
        <v>13</v>
      </c>
      <c r="N11" s="65">
        <v>13.3</v>
      </c>
      <c r="O11" s="66">
        <v>13.7</v>
      </c>
      <c r="P11" s="69" t="s">
        <v>108</v>
      </c>
      <c r="Q11" s="70">
        <v>11</v>
      </c>
      <c r="R11" s="67">
        <v>0.4</v>
      </c>
      <c r="S11" s="67" t="s">
        <v>105</v>
      </c>
      <c r="T11" s="67"/>
      <c r="U11" s="71">
        <v>8</v>
      </c>
      <c r="V11" s="64">
        <v>1008.9</v>
      </c>
      <c r="W11" s="121">
        <f t="shared" si="2"/>
        <v>1019.1866663013636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0</v>
      </c>
      <c r="AG11">
        <f t="shared" si="11"/>
        <v>14.77491028826301</v>
      </c>
      <c r="AH11">
        <f t="shared" si="5"/>
        <v>14.297835429263056</v>
      </c>
      <c r="AI11">
        <f t="shared" si="6"/>
        <v>13.898335429263057</v>
      </c>
      <c r="AJ11">
        <f t="shared" si="12"/>
        <v>11.869890469994168</v>
      </c>
    </row>
    <row r="12" spans="1:36" ht="12.75">
      <c r="A12" s="72">
        <v>4</v>
      </c>
      <c r="B12" s="73">
        <v>10.8</v>
      </c>
      <c r="C12" s="74">
        <v>10.6</v>
      </c>
      <c r="D12" s="74">
        <v>16.8</v>
      </c>
      <c r="E12" s="74">
        <v>6.4</v>
      </c>
      <c r="F12" s="75">
        <f t="shared" si="0"/>
        <v>11.600000000000001</v>
      </c>
      <c r="G12" s="67">
        <f t="shared" si="7"/>
        <v>97.44214217541952</v>
      </c>
      <c r="H12" s="76">
        <f t="shared" si="1"/>
        <v>10.411356127350984</v>
      </c>
      <c r="I12" s="77">
        <v>0.9</v>
      </c>
      <c r="J12" s="75"/>
      <c r="K12" s="77"/>
      <c r="L12" s="74"/>
      <c r="M12" s="74">
        <v>12.5</v>
      </c>
      <c r="N12" s="74">
        <v>13.6</v>
      </c>
      <c r="O12" s="75">
        <v>13.9</v>
      </c>
      <c r="P12" s="78" t="s">
        <v>109</v>
      </c>
      <c r="Q12" s="79">
        <v>20</v>
      </c>
      <c r="R12" s="76">
        <v>7.1</v>
      </c>
      <c r="S12" s="76" t="s">
        <v>105</v>
      </c>
      <c r="T12" s="76"/>
      <c r="U12" s="80">
        <v>1</v>
      </c>
      <c r="V12" s="73">
        <v>1009.7</v>
      </c>
      <c r="W12" s="121">
        <f t="shared" si="2"/>
        <v>1020.067768826571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0</v>
      </c>
      <c r="AG12">
        <f t="shared" si="11"/>
        <v>12.946853529753223</v>
      </c>
      <c r="AH12">
        <f t="shared" si="5"/>
        <v>12.775491423705457</v>
      </c>
      <c r="AI12">
        <f t="shared" si="6"/>
        <v>12.615691423705456</v>
      </c>
      <c r="AJ12">
        <f t="shared" si="12"/>
        <v>10.411356127350984</v>
      </c>
    </row>
    <row r="13" spans="1:36" ht="12.75">
      <c r="A13" s="63">
        <v>5</v>
      </c>
      <c r="B13" s="64">
        <v>7.1</v>
      </c>
      <c r="C13" s="65">
        <v>6.9</v>
      </c>
      <c r="D13" s="65">
        <v>18.6</v>
      </c>
      <c r="E13" s="65">
        <v>1.3</v>
      </c>
      <c r="F13" s="66">
        <f t="shared" si="0"/>
        <v>9.950000000000001</v>
      </c>
      <c r="G13" s="67">
        <f t="shared" si="7"/>
        <v>97.05173156895565</v>
      </c>
      <c r="H13" s="67">
        <f t="shared" si="1"/>
        <v>6.664432570887687</v>
      </c>
      <c r="I13" s="68">
        <v>-1.6</v>
      </c>
      <c r="J13" s="66"/>
      <c r="K13" s="68"/>
      <c r="L13" s="65"/>
      <c r="M13" s="65">
        <v>10.7</v>
      </c>
      <c r="N13" s="65">
        <v>13.1</v>
      </c>
      <c r="O13" s="66">
        <v>13.8</v>
      </c>
      <c r="P13" s="69" t="s">
        <v>111</v>
      </c>
      <c r="Q13" s="70">
        <v>11</v>
      </c>
      <c r="R13" s="67">
        <v>7.4</v>
      </c>
      <c r="S13" s="67">
        <v>0</v>
      </c>
      <c r="T13" s="67"/>
      <c r="U13" s="71">
        <v>0</v>
      </c>
      <c r="V13" s="64">
        <v>1016.3</v>
      </c>
      <c r="W13" s="121">
        <f t="shared" si="2"/>
        <v>1026.8741499721643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10.082988668281233</v>
      </c>
      <c r="AH13">
        <f t="shared" si="5"/>
        <v>9.945515096468517</v>
      </c>
      <c r="AI13">
        <f t="shared" si="6"/>
        <v>9.785715096468518</v>
      </c>
      <c r="AJ13">
        <f t="shared" si="12"/>
        <v>6.664432570887687</v>
      </c>
    </row>
    <row r="14" spans="1:36" ht="12.75">
      <c r="A14" s="72">
        <v>6</v>
      </c>
      <c r="B14" s="73">
        <v>11.9</v>
      </c>
      <c r="C14" s="74">
        <v>11.8</v>
      </c>
      <c r="D14" s="74">
        <v>15.3</v>
      </c>
      <c r="E14" s="74">
        <v>7.1</v>
      </c>
      <c r="F14" s="75">
        <f t="shared" si="0"/>
        <v>11.2</v>
      </c>
      <c r="G14" s="67">
        <f t="shared" si="7"/>
        <v>98.76831135049075</v>
      </c>
      <c r="H14" s="76">
        <f t="shared" si="1"/>
        <v>11.712319993649647</v>
      </c>
      <c r="I14" s="77">
        <v>2.2</v>
      </c>
      <c r="J14" s="75"/>
      <c r="K14" s="77"/>
      <c r="L14" s="74"/>
      <c r="M14" s="74">
        <v>11.8</v>
      </c>
      <c r="N14" s="74">
        <v>12.8</v>
      </c>
      <c r="O14" s="75">
        <v>13.7</v>
      </c>
      <c r="P14" s="78" t="s">
        <v>104</v>
      </c>
      <c r="Q14" s="79">
        <v>10</v>
      </c>
      <c r="R14" s="76">
        <v>0.3</v>
      </c>
      <c r="S14" s="76">
        <v>0</v>
      </c>
      <c r="T14" s="76"/>
      <c r="U14" s="80">
        <v>8</v>
      </c>
      <c r="V14" s="73">
        <v>1015.7</v>
      </c>
      <c r="W14" s="121">
        <f t="shared" si="2"/>
        <v>1026.0888910558062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0</v>
      </c>
      <c r="AG14">
        <f t="shared" si="11"/>
        <v>13.925979168301964</v>
      </c>
      <c r="AH14">
        <f t="shared" si="5"/>
        <v>13.834354463552966</v>
      </c>
      <c r="AI14">
        <f t="shared" si="6"/>
        <v>13.754454463552966</v>
      </c>
      <c r="AJ14">
        <f t="shared" si="12"/>
        <v>11.712319993649647</v>
      </c>
    </row>
    <row r="15" spans="1:36" ht="12.75">
      <c r="A15" s="63">
        <v>7</v>
      </c>
      <c r="B15" s="64">
        <v>12</v>
      </c>
      <c r="C15" s="65">
        <v>11.4</v>
      </c>
      <c r="D15" s="65">
        <v>14.3</v>
      </c>
      <c r="E15" s="65">
        <v>10.8</v>
      </c>
      <c r="F15" s="66">
        <f t="shared" si="0"/>
        <v>12.55</v>
      </c>
      <c r="G15" s="67">
        <f t="shared" si="7"/>
        <v>92.69230367460514</v>
      </c>
      <c r="H15" s="67">
        <f t="shared" si="1"/>
        <v>10.854309404215018</v>
      </c>
      <c r="I15" s="68">
        <v>9.1</v>
      </c>
      <c r="J15" s="66"/>
      <c r="K15" s="68"/>
      <c r="L15" s="65"/>
      <c r="M15" s="65">
        <v>13.1</v>
      </c>
      <c r="N15" s="65">
        <v>13.1</v>
      </c>
      <c r="O15" s="66">
        <v>13.6</v>
      </c>
      <c r="P15" s="69" t="s">
        <v>112</v>
      </c>
      <c r="Q15" s="70">
        <v>5</v>
      </c>
      <c r="R15" s="67">
        <v>0</v>
      </c>
      <c r="S15" s="67">
        <v>0</v>
      </c>
      <c r="T15" s="67"/>
      <c r="U15" s="71">
        <v>8</v>
      </c>
      <c r="V15" s="64">
        <v>1013.9</v>
      </c>
      <c r="W15" s="121">
        <f t="shared" si="2"/>
        <v>1024.2668215643225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0</v>
      </c>
      <c r="AG15">
        <f t="shared" si="11"/>
        <v>14.01813696808305</v>
      </c>
      <c r="AH15">
        <f t="shared" si="5"/>
        <v>13.473134087977627</v>
      </c>
      <c r="AI15">
        <f t="shared" si="6"/>
        <v>12.993734087977627</v>
      </c>
      <c r="AJ15">
        <f t="shared" si="12"/>
        <v>10.854309404215018</v>
      </c>
    </row>
    <row r="16" spans="1:36" ht="12.75">
      <c r="A16" s="72">
        <v>8</v>
      </c>
      <c r="B16" s="73">
        <v>10.4</v>
      </c>
      <c r="C16" s="74">
        <v>10.1</v>
      </c>
      <c r="D16" s="74">
        <v>17.7</v>
      </c>
      <c r="E16" s="74">
        <v>6.5</v>
      </c>
      <c r="F16" s="75">
        <f t="shared" si="0"/>
        <v>12.1</v>
      </c>
      <c r="G16" s="67">
        <f t="shared" si="7"/>
        <v>96.11267581093279</v>
      </c>
      <c r="H16" s="76">
        <f t="shared" si="1"/>
        <v>9.807696135973629</v>
      </c>
      <c r="I16" s="77">
        <v>2.1</v>
      </c>
      <c r="J16" s="75"/>
      <c r="K16" s="77"/>
      <c r="L16" s="74"/>
      <c r="M16" s="74">
        <v>12.3</v>
      </c>
      <c r="N16" s="74">
        <v>13.2</v>
      </c>
      <c r="O16" s="75">
        <v>13.7</v>
      </c>
      <c r="P16" s="78" t="s">
        <v>111</v>
      </c>
      <c r="Q16" s="79">
        <v>8</v>
      </c>
      <c r="R16" s="76">
        <v>5.2</v>
      </c>
      <c r="S16" s="76">
        <v>6.8</v>
      </c>
      <c r="T16" s="76"/>
      <c r="U16" s="80">
        <v>2</v>
      </c>
      <c r="V16" s="73">
        <v>1015.1</v>
      </c>
      <c r="W16" s="121">
        <f t="shared" si="2"/>
        <v>1025.5380090018461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0</v>
      </c>
      <c r="AG16">
        <f t="shared" si="11"/>
        <v>12.606128038469452</v>
      </c>
      <c r="AH16">
        <f t="shared" si="5"/>
        <v>12.355786973925246</v>
      </c>
      <c r="AI16">
        <f t="shared" si="6"/>
        <v>12.116086973925245</v>
      </c>
      <c r="AJ16">
        <f t="shared" si="12"/>
        <v>9.807696135973629</v>
      </c>
    </row>
    <row r="17" spans="1:46" ht="12.75">
      <c r="A17" s="63">
        <v>9</v>
      </c>
      <c r="B17" s="64">
        <v>12.4</v>
      </c>
      <c r="C17" s="65">
        <v>12.3</v>
      </c>
      <c r="D17" s="65">
        <v>15.1</v>
      </c>
      <c r="E17" s="65">
        <v>9</v>
      </c>
      <c r="F17" s="66">
        <f t="shared" si="0"/>
        <v>12.05</v>
      </c>
      <c r="G17" s="67">
        <f t="shared" si="7"/>
        <v>98.7895019248545</v>
      </c>
      <c r="H17" s="67">
        <f t="shared" si="1"/>
        <v>12.214830737680707</v>
      </c>
      <c r="I17" s="68">
        <v>3.9</v>
      </c>
      <c r="J17" s="66"/>
      <c r="K17" s="68"/>
      <c r="L17" s="65"/>
      <c r="M17" s="65">
        <v>13</v>
      </c>
      <c r="N17" s="65">
        <v>13.1</v>
      </c>
      <c r="O17" s="66">
        <v>13.6</v>
      </c>
      <c r="P17" s="69" t="s">
        <v>116</v>
      </c>
      <c r="Q17" s="70">
        <v>20</v>
      </c>
      <c r="R17" s="67">
        <v>0.6</v>
      </c>
      <c r="S17" s="67">
        <v>3.1</v>
      </c>
      <c r="T17" s="67"/>
      <c r="U17" s="71">
        <v>8</v>
      </c>
      <c r="V17" s="64">
        <v>1011.7</v>
      </c>
      <c r="W17" s="121">
        <f t="shared" si="2"/>
        <v>1022.0297505447666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0</v>
      </c>
      <c r="AG17">
        <f t="shared" si="11"/>
        <v>14.392152154059962</v>
      </c>
      <c r="AH17">
        <f t="shared" si="5"/>
        <v>14.297835429263056</v>
      </c>
      <c r="AI17">
        <f t="shared" si="6"/>
        <v>14.217935429263056</v>
      </c>
      <c r="AJ17">
        <f t="shared" si="12"/>
        <v>12.214830737680707</v>
      </c>
      <c r="AT17">
        <f aca="true" t="shared" si="13" ref="AT17:AT47">V9*(10^(85/(18429.1+(67.53*B9)+(0.003*31)))-1)</f>
        <v>10.382067291138627</v>
      </c>
    </row>
    <row r="18" spans="1:46" ht="12.75">
      <c r="A18" s="72">
        <v>10</v>
      </c>
      <c r="B18" s="73">
        <v>13.2</v>
      </c>
      <c r="C18" s="74">
        <v>12.9</v>
      </c>
      <c r="D18" s="74">
        <v>17.2</v>
      </c>
      <c r="E18" s="74">
        <v>11.6</v>
      </c>
      <c r="F18" s="75">
        <f t="shared" si="0"/>
        <v>14.399999999999999</v>
      </c>
      <c r="G18" s="67">
        <f t="shared" si="7"/>
        <v>96.47713155734276</v>
      </c>
      <c r="H18" s="76">
        <f t="shared" si="1"/>
        <v>12.652027452286214</v>
      </c>
      <c r="I18" s="77">
        <v>7.9</v>
      </c>
      <c r="J18" s="75"/>
      <c r="K18" s="77"/>
      <c r="L18" s="74"/>
      <c r="M18" s="74">
        <v>13.1</v>
      </c>
      <c r="N18" s="74">
        <v>13.1</v>
      </c>
      <c r="O18" s="75">
        <v>13.6</v>
      </c>
      <c r="P18" s="78" t="s">
        <v>111</v>
      </c>
      <c r="Q18" s="79">
        <v>15</v>
      </c>
      <c r="R18" s="76">
        <v>2.6</v>
      </c>
      <c r="S18" s="76">
        <v>0</v>
      </c>
      <c r="T18" s="76"/>
      <c r="U18" s="80">
        <v>8</v>
      </c>
      <c r="V18" s="73">
        <v>1015.5</v>
      </c>
      <c r="W18" s="121">
        <f t="shared" si="2"/>
        <v>1025.8394101373228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0</v>
      </c>
      <c r="AG18">
        <f t="shared" si="11"/>
        <v>15.166585036022243</v>
      </c>
      <c r="AH18">
        <f t="shared" si="5"/>
        <v>14.871986197959439</v>
      </c>
      <c r="AI18">
        <f t="shared" si="6"/>
        <v>14.63228619795944</v>
      </c>
      <c r="AJ18">
        <f t="shared" si="12"/>
        <v>12.652027452286214</v>
      </c>
      <c r="AT18">
        <f t="shared" si="13"/>
        <v>10.343604751277251</v>
      </c>
    </row>
    <row r="19" spans="1:46" ht="12.75">
      <c r="A19" s="63">
        <v>11</v>
      </c>
      <c r="B19" s="64">
        <v>10.6</v>
      </c>
      <c r="C19" s="65">
        <v>10.5</v>
      </c>
      <c r="D19" s="65">
        <v>17.1</v>
      </c>
      <c r="E19" s="65">
        <v>7.1</v>
      </c>
      <c r="F19" s="66">
        <f t="shared" si="0"/>
        <v>12.100000000000001</v>
      </c>
      <c r="G19" s="67">
        <f t="shared" si="7"/>
        <v>98.70979301854365</v>
      </c>
      <c r="H19" s="67">
        <f t="shared" si="1"/>
        <v>10.405383818338107</v>
      </c>
      <c r="I19" s="68">
        <v>3.4</v>
      </c>
      <c r="J19" s="66"/>
      <c r="K19" s="68"/>
      <c r="L19" s="65"/>
      <c r="M19" s="65">
        <v>12</v>
      </c>
      <c r="N19" s="65">
        <v>13.2</v>
      </c>
      <c r="O19" s="66">
        <v>13.6</v>
      </c>
      <c r="P19" s="69" t="s">
        <v>109</v>
      </c>
      <c r="Q19" s="70">
        <v>17</v>
      </c>
      <c r="R19" s="67">
        <v>4.6</v>
      </c>
      <c r="S19" s="67">
        <v>0</v>
      </c>
      <c r="T19" s="67"/>
      <c r="U19" s="71">
        <v>4</v>
      </c>
      <c r="V19" s="64">
        <v>1018.2</v>
      </c>
      <c r="W19" s="121">
        <f t="shared" si="2"/>
        <v>1028.662461612667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0</v>
      </c>
      <c r="AG19">
        <f t="shared" si="11"/>
        <v>12.775491423705457</v>
      </c>
      <c r="AH19">
        <f t="shared" si="5"/>
        <v>12.690561141441451</v>
      </c>
      <c r="AI19">
        <f t="shared" si="6"/>
        <v>12.610661141441451</v>
      </c>
      <c r="AJ19">
        <f t="shared" si="12"/>
        <v>10.405383818338107</v>
      </c>
      <c r="AT19">
        <f t="shared" si="13"/>
        <v>10.286666301363638</v>
      </c>
    </row>
    <row r="20" spans="1:46" ht="12.75">
      <c r="A20" s="72">
        <v>12</v>
      </c>
      <c r="B20" s="73">
        <v>15.6</v>
      </c>
      <c r="C20" s="74">
        <v>15.4</v>
      </c>
      <c r="D20" s="74">
        <v>19</v>
      </c>
      <c r="E20" s="74">
        <v>10.6</v>
      </c>
      <c r="F20" s="75">
        <f t="shared" si="0"/>
        <v>14.8</v>
      </c>
      <c r="G20" s="67">
        <f t="shared" si="7"/>
        <v>97.82344516818569</v>
      </c>
      <c r="H20" s="76">
        <f t="shared" si="1"/>
        <v>15.257056075855592</v>
      </c>
      <c r="I20" s="77">
        <v>12</v>
      </c>
      <c r="J20" s="75"/>
      <c r="K20" s="77"/>
      <c r="L20" s="74"/>
      <c r="M20" s="74">
        <v>13.3</v>
      </c>
      <c r="N20" s="74">
        <v>13.3</v>
      </c>
      <c r="O20" s="75">
        <v>13.6</v>
      </c>
      <c r="P20" s="78" t="s">
        <v>121</v>
      </c>
      <c r="Q20" s="79">
        <v>13</v>
      </c>
      <c r="R20" s="76">
        <v>0.8</v>
      </c>
      <c r="S20" s="76">
        <v>0.1</v>
      </c>
      <c r="T20" s="76"/>
      <c r="U20" s="80">
        <v>8</v>
      </c>
      <c r="V20" s="73">
        <v>1015.8</v>
      </c>
      <c r="W20" s="121">
        <f t="shared" si="2"/>
        <v>1026.0559950395584</v>
      </c>
      <c r="X20" s="127">
        <v>0</v>
      </c>
      <c r="Y20" s="134">
        <v>0</v>
      </c>
      <c r="Z20" s="127">
        <v>0</v>
      </c>
      <c r="AA20">
        <f t="shared" si="8"/>
        <v>12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0</v>
      </c>
      <c r="AG20">
        <f t="shared" si="11"/>
        <v>17.713962526575546</v>
      </c>
      <c r="AH20">
        <f t="shared" si="5"/>
        <v>17.48820841929759</v>
      </c>
      <c r="AI20">
        <f t="shared" si="6"/>
        <v>17.32840841929759</v>
      </c>
      <c r="AJ20">
        <f t="shared" si="12"/>
        <v>15.257056075855592</v>
      </c>
      <c r="AT20">
        <f t="shared" si="13"/>
        <v>10.36776882657088</v>
      </c>
    </row>
    <row r="21" spans="1:46" ht="12.75">
      <c r="A21" s="63">
        <v>13</v>
      </c>
      <c r="B21" s="64">
        <v>15</v>
      </c>
      <c r="C21" s="65">
        <v>15</v>
      </c>
      <c r="D21" s="65">
        <v>17.2</v>
      </c>
      <c r="E21" s="65">
        <v>11.4</v>
      </c>
      <c r="F21" s="66">
        <f t="shared" si="0"/>
        <v>14.3</v>
      </c>
      <c r="G21" s="67">
        <f t="shared" si="7"/>
        <v>100</v>
      </c>
      <c r="H21" s="67">
        <f t="shared" si="1"/>
        <v>14.999999999999998</v>
      </c>
      <c r="I21" s="68">
        <v>7.7</v>
      </c>
      <c r="J21" s="66"/>
      <c r="K21" s="68"/>
      <c r="L21" s="65"/>
      <c r="M21" s="65">
        <v>14</v>
      </c>
      <c r="N21" s="65">
        <v>13.8</v>
      </c>
      <c r="O21" s="66">
        <v>13.7</v>
      </c>
      <c r="P21" s="69" t="s">
        <v>123</v>
      </c>
      <c r="Q21" s="70">
        <v>9</v>
      </c>
      <c r="R21" s="67">
        <v>0</v>
      </c>
      <c r="S21" s="67">
        <v>0.5</v>
      </c>
      <c r="T21" s="67"/>
      <c r="U21" s="71">
        <v>8</v>
      </c>
      <c r="V21" s="64">
        <v>1016.4</v>
      </c>
      <c r="W21" s="121">
        <f t="shared" si="2"/>
        <v>1026.6835471704544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0</v>
      </c>
      <c r="AG21">
        <f t="shared" si="11"/>
        <v>17.04426199146042</v>
      </c>
      <c r="AH21">
        <f t="shared" si="5"/>
        <v>17.04426199146042</v>
      </c>
      <c r="AI21">
        <f t="shared" si="6"/>
        <v>17.04426199146042</v>
      </c>
      <c r="AJ21">
        <f t="shared" si="12"/>
        <v>14.999999999999998</v>
      </c>
      <c r="AT21">
        <f t="shared" si="13"/>
        <v>10.574149972164385</v>
      </c>
    </row>
    <row r="22" spans="1:46" ht="12.75">
      <c r="A22" s="72">
        <v>14</v>
      </c>
      <c r="B22" s="73">
        <v>13.3</v>
      </c>
      <c r="C22" s="74">
        <v>12.9</v>
      </c>
      <c r="D22" s="74">
        <v>16.4</v>
      </c>
      <c r="E22" s="74">
        <v>12.6</v>
      </c>
      <c r="F22" s="75">
        <f t="shared" si="0"/>
        <v>14.5</v>
      </c>
      <c r="G22" s="67">
        <f t="shared" si="7"/>
        <v>95.32598444159692</v>
      </c>
      <c r="H22" s="76">
        <f t="shared" si="1"/>
        <v>12.5685763283862</v>
      </c>
      <c r="I22" s="77">
        <v>12.4</v>
      </c>
      <c r="J22" s="75"/>
      <c r="K22" s="77"/>
      <c r="L22" s="74"/>
      <c r="M22" s="74">
        <v>14</v>
      </c>
      <c r="N22" s="74">
        <v>14.1</v>
      </c>
      <c r="O22" s="75">
        <v>13.9</v>
      </c>
      <c r="P22" s="78" t="s">
        <v>123</v>
      </c>
      <c r="Q22" s="79">
        <v>12</v>
      </c>
      <c r="R22" s="76">
        <v>2.2</v>
      </c>
      <c r="S22" s="76">
        <v>0.2</v>
      </c>
      <c r="T22" s="76"/>
      <c r="U22" s="80">
        <v>7</v>
      </c>
      <c r="V22" s="73">
        <v>1010.7</v>
      </c>
      <c r="W22" s="121">
        <f t="shared" si="2"/>
        <v>1020.9869247150938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0</v>
      </c>
      <c r="AG22">
        <f t="shared" si="11"/>
        <v>15.265917559839318</v>
      </c>
      <c r="AH22">
        <f t="shared" si="5"/>
        <v>14.871986197959439</v>
      </c>
      <c r="AI22">
        <f t="shared" si="6"/>
        <v>14.55238619795944</v>
      </c>
      <c r="AJ22">
        <f t="shared" si="12"/>
        <v>12.5685763283862</v>
      </c>
      <c r="AT22">
        <f t="shared" si="13"/>
        <v>10.388891055806154</v>
      </c>
    </row>
    <row r="23" spans="1:46" ht="12.75">
      <c r="A23" s="63">
        <v>15</v>
      </c>
      <c r="B23" s="64">
        <v>12.4</v>
      </c>
      <c r="C23" s="65">
        <v>12.1</v>
      </c>
      <c r="D23" s="65">
        <v>16.1</v>
      </c>
      <c r="E23" s="65">
        <v>9.4</v>
      </c>
      <c r="F23" s="66">
        <f t="shared" si="0"/>
        <v>12.75</v>
      </c>
      <c r="G23" s="67">
        <f t="shared" si="7"/>
        <v>96.37982115713449</v>
      </c>
      <c r="H23" s="67">
        <f t="shared" si="1"/>
        <v>11.84020744765779</v>
      </c>
      <c r="I23" s="68">
        <v>5</v>
      </c>
      <c r="J23" s="66"/>
      <c r="K23" s="68"/>
      <c r="L23" s="65"/>
      <c r="M23" s="65">
        <v>13.6</v>
      </c>
      <c r="N23" s="65">
        <v>14</v>
      </c>
      <c r="O23" s="66">
        <v>13.8</v>
      </c>
      <c r="P23" s="69" t="s">
        <v>123</v>
      </c>
      <c r="Q23" s="70">
        <v>21</v>
      </c>
      <c r="R23" s="67">
        <v>1.3</v>
      </c>
      <c r="S23" s="67">
        <v>0.2</v>
      </c>
      <c r="T23" s="67"/>
      <c r="U23" s="71">
        <v>8</v>
      </c>
      <c r="V23" s="64">
        <v>1000.5</v>
      </c>
      <c r="W23" s="121">
        <f t="shared" si="2"/>
        <v>1010.7153952950864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0</v>
      </c>
      <c r="AG23">
        <f t="shared" si="11"/>
        <v>14.392152154059962</v>
      </c>
      <c r="AH23">
        <f t="shared" si="5"/>
        <v>14.110830506745673</v>
      </c>
      <c r="AI23">
        <f t="shared" si="6"/>
        <v>13.871130506745672</v>
      </c>
      <c r="AJ23">
        <f t="shared" si="12"/>
        <v>11.84020744765779</v>
      </c>
      <c r="AT23">
        <f t="shared" si="13"/>
        <v>10.366821564322562</v>
      </c>
    </row>
    <row r="24" spans="1:46" ht="12.75">
      <c r="A24" s="72">
        <v>16</v>
      </c>
      <c r="B24" s="73">
        <v>11.7</v>
      </c>
      <c r="C24" s="74">
        <v>11.6</v>
      </c>
      <c r="D24" s="74">
        <v>15.8</v>
      </c>
      <c r="E24" s="74">
        <v>8.9</v>
      </c>
      <c r="F24" s="75">
        <f t="shared" si="0"/>
        <v>12.350000000000001</v>
      </c>
      <c r="G24" s="67">
        <f t="shared" si="7"/>
        <v>98.75963635150704</v>
      </c>
      <c r="H24" s="76">
        <f t="shared" si="1"/>
        <v>11.511291945418716</v>
      </c>
      <c r="I24" s="77">
        <v>3.7</v>
      </c>
      <c r="J24" s="75"/>
      <c r="K24" s="77"/>
      <c r="L24" s="74"/>
      <c r="M24" s="74">
        <v>13</v>
      </c>
      <c r="N24" s="74">
        <v>13.9</v>
      </c>
      <c r="O24" s="75">
        <v>14</v>
      </c>
      <c r="P24" s="78" t="s">
        <v>116</v>
      </c>
      <c r="Q24" s="79">
        <v>15</v>
      </c>
      <c r="R24" s="76">
        <v>1.2</v>
      </c>
      <c r="S24" s="76">
        <v>7.8</v>
      </c>
      <c r="T24" s="76"/>
      <c r="U24" s="80">
        <v>7</v>
      </c>
      <c r="V24" s="73">
        <v>1000.8</v>
      </c>
      <c r="W24" s="121">
        <f t="shared" si="2"/>
        <v>1011.0437194782921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16</v>
      </c>
      <c r="AE24">
        <f t="shared" si="4"/>
        <v>0</v>
      </c>
      <c r="AG24">
        <f t="shared" si="11"/>
        <v>13.743260220579202</v>
      </c>
      <c r="AH24">
        <f t="shared" si="5"/>
        <v>13.652693816685344</v>
      </c>
      <c r="AI24">
        <f t="shared" si="6"/>
        <v>13.572793816685344</v>
      </c>
      <c r="AJ24">
        <f t="shared" si="12"/>
        <v>11.511291945418716</v>
      </c>
      <c r="AT24">
        <f t="shared" si="13"/>
        <v>10.438009001846067</v>
      </c>
    </row>
    <row r="25" spans="1:46" ht="12.75">
      <c r="A25" s="63">
        <v>17</v>
      </c>
      <c r="B25" s="64">
        <v>8.5</v>
      </c>
      <c r="C25" s="65">
        <v>8.4</v>
      </c>
      <c r="D25" s="65">
        <v>13.7</v>
      </c>
      <c r="E25" s="65">
        <v>5.2</v>
      </c>
      <c r="F25" s="66">
        <f t="shared" si="0"/>
        <v>9.45</v>
      </c>
      <c r="G25" s="67">
        <f t="shared" si="7"/>
        <v>98.60364955423353</v>
      </c>
      <c r="H25" s="67">
        <f t="shared" si="1"/>
        <v>8.29280304790015</v>
      </c>
      <c r="I25" s="68">
        <v>0.1</v>
      </c>
      <c r="J25" s="66"/>
      <c r="K25" s="68"/>
      <c r="L25" s="65"/>
      <c r="M25" s="65">
        <v>12</v>
      </c>
      <c r="N25" s="65">
        <v>13.5</v>
      </c>
      <c r="O25" s="66">
        <v>13.9</v>
      </c>
      <c r="P25" s="69" t="s">
        <v>121</v>
      </c>
      <c r="Q25" s="70">
        <v>22</v>
      </c>
      <c r="R25" s="67">
        <v>4.2</v>
      </c>
      <c r="S25" s="67" t="s">
        <v>105</v>
      </c>
      <c r="T25" s="67"/>
      <c r="U25" s="71">
        <v>1</v>
      </c>
      <c r="V25" s="64">
        <v>1007.1</v>
      </c>
      <c r="W25" s="121">
        <f t="shared" si="2"/>
        <v>1017.5260283650906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0</v>
      </c>
      <c r="AG25">
        <f t="shared" si="11"/>
        <v>11.093113863278093</v>
      </c>
      <c r="AH25">
        <f t="shared" si="5"/>
        <v>11.018115118398828</v>
      </c>
      <c r="AI25">
        <f t="shared" si="6"/>
        <v>10.938215118398828</v>
      </c>
      <c r="AJ25">
        <f t="shared" si="12"/>
        <v>8.29280304790015</v>
      </c>
      <c r="AT25">
        <f t="shared" si="13"/>
        <v>10.329750544766537</v>
      </c>
    </row>
    <row r="26" spans="1:46" ht="12.75">
      <c r="A26" s="72">
        <v>18</v>
      </c>
      <c r="B26" s="73">
        <v>3.3</v>
      </c>
      <c r="C26" s="74">
        <v>3.2</v>
      </c>
      <c r="D26" s="74">
        <v>13</v>
      </c>
      <c r="E26" s="74">
        <v>0</v>
      </c>
      <c r="F26" s="75">
        <f t="shared" si="0"/>
        <v>6.5</v>
      </c>
      <c r="G26" s="67">
        <f t="shared" si="7"/>
        <v>98.2621159024676</v>
      </c>
      <c r="H26" s="76">
        <f t="shared" si="1"/>
        <v>3.0524645284900807</v>
      </c>
      <c r="I26" s="77">
        <v>-3.6</v>
      </c>
      <c r="J26" s="75"/>
      <c r="K26" s="77"/>
      <c r="L26" s="74"/>
      <c r="M26" s="74">
        <v>10</v>
      </c>
      <c r="N26" s="74">
        <v>12.2</v>
      </c>
      <c r="O26" s="75">
        <v>13.8</v>
      </c>
      <c r="P26" s="78" t="s">
        <v>130</v>
      </c>
      <c r="Q26" s="79">
        <v>10</v>
      </c>
      <c r="R26" s="76">
        <v>2.5</v>
      </c>
      <c r="S26" s="76" t="s">
        <v>105</v>
      </c>
      <c r="T26" s="76"/>
      <c r="U26" s="80">
        <v>0</v>
      </c>
      <c r="V26" s="73">
        <v>1022.5</v>
      </c>
      <c r="W26" s="121">
        <f t="shared" si="2"/>
        <v>1033.2857937113192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0</v>
      </c>
      <c r="AG26">
        <f t="shared" si="11"/>
        <v>7.73799195307041</v>
      </c>
      <c r="AH26">
        <f t="shared" si="5"/>
        <v>7.683414621449662</v>
      </c>
      <c r="AI26">
        <f t="shared" si="6"/>
        <v>7.603514621449663</v>
      </c>
      <c r="AJ26">
        <f t="shared" si="12"/>
        <v>3.0524645284900807</v>
      </c>
      <c r="AT26">
        <f t="shared" si="13"/>
        <v>10.339410137322787</v>
      </c>
    </row>
    <row r="27" spans="1:46" ht="12.75">
      <c r="A27" s="63">
        <v>19</v>
      </c>
      <c r="B27" s="64">
        <v>2.8</v>
      </c>
      <c r="C27" s="65">
        <v>2.7</v>
      </c>
      <c r="D27" s="65">
        <v>14.6</v>
      </c>
      <c r="E27" s="65">
        <v>0.3</v>
      </c>
      <c r="F27" s="66">
        <f t="shared" si="0"/>
        <v>7.45</v>
      </c>
      <c r="G27" s="67">
        <f t="shared" si="7"/>
        <v>98.22194535650101</v>
      </c>
      <c r="H27" s="67">
        <f t="shared" si="1"/>
        <v>2.547741030400919</v>
      </c>
      <c r="I27" s="68">
        <v>-2.5</v>
      </c>
      <c r="J27" s="66"/>
      <c r="K27" s="68"/>
      <c r="L27" s="65"/>
      <c r="M27" s="65">
        <v>9</v>
      </c>
      <c r="N27" s="65">
        <v>11.9</v>
      </c>
      <c r="O27" s="66">
        <v>13.3</v>
      </c>
      <c r="P27" s="69" t="s">
        <v>109</v>
      </c>
      <c r="Q27" s="70">
        <v>7</v>
      </c>
      <c r="R27" s="67">
        <v>4.3</v>
      </c>
      <c r="S27" s="67" t="s">
        <v>105</v>
      </c>
      <c r="T27" s="67"/>
      <c r="U27" s="71">
        <v>0</v>
      </c>
      <c r="V27" s="64">
        <v>1025.6</v>
      </c>
      <c r="W27" s="121">
        <f t="shared" si="2"/>
        <v>1036.4382169992962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0</v>
      </c>
      <c r="AG27">
        <f t="shared" si="11"/>
        <v>7.468490409399528</v>
      </c>
      <c r="AH27">
        <f t="shared" si="5"/>
        <v>7.415596568875922</v>
      </c>
      <c r="AI27">
        <f t="shared" si="6"/>
        <v>7.335696568875923</v>
      </c>
      <c r="AJ27">
        <f t="shared" si="12"/>
        <v>2.547741030400919</v>
      </c>
      <c r="AT27">
        <f t="shared" si="13"/>
        <v>10.46246161266682</v>
      </c>
    </row>
    <row r="28" spans="1:46" ht="12.75">
      <c r="A28" s="72">
        <v>20</v>
      </c>
      <c r="B28" s="73">
        <v>3.7</v>
      </c>
      <c r="C28" s="74">
        <v>3.5</v>
      </c>
      <c r="D28" s="74">
        <v>13.7</v>
      </c>
      <c r="E28" s="74">
        <v>-1.1</v>
      </c>
      <c r="F28" s="75">
        <f t="shared" si="0"/>
        <v>6.3</v>
      </c>
      <c r="G28" s="67">
        <f t="shared" si="7"/>
        <v>96.5907631204283</v>
      </c>
      <c r="H28" s="76">
        <f t="shared" si="1"/>
        <v>3.2091145133283927</v>
      </c>
      <c r="I28" s="77">
        <v>-4.1</v>
      </c>
      <c r="J28" s="75"/>
      <c r="K28" s="77"/>
      <c r="L28" s="74"/>
      <c r="M28" s="74">
        <v>8.2</v>
      </c>
      <c r="N28" s="74">
        <v>11.2</v>
      </c>
      <c r="O28" s="75">
        <v>12.9</v>
      </c>
      <c r="P28" s="78" t="s">
        <v>130</v>
      </c>
      <c r="Q28" s="79">
        <v>13</v>
      </c>
      <c r="R28" s="76">
        <v>3.8</v>
      </c>
      <c r="S28" s="76">
        <v>0</v>
      </c>
      <c r="T28" s="76"/>
      <c r="U28" s="80">
        <v>7</v>
      </c>
      <c r="V28" s="73">
        <v>1027.4</v>
      </c>
      <c r="W28" s="121">
        <f t="shared" si="2"/>
        <v>1038.2217266742548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20</v>
      </c>
      <c r="AC28">
        <f t="shared" si="10"/>
        <v>0</v>
      </c>
      <c r="AD28">
        <f t="shared" si="3"/>
        <v>0</v>
      </c>
      <c r="AE28">
        <f t="shared" si="4"/>
        <v>0</v>
      </c>
      <c r="AG28">
        <f t="shared" si="11"/>
        <v>7.959741395023205</v>
      </c>
      <c r="AH28">
        <f t="shared" si="5"/>
        <v>7.848174955865539</v>
      </c>
      <c r="AI28">
        <f t="shared" si="6"/>
        <v>7.688374955865539</v>
      </c>
      <c r="AJ28">
        <f t="shared" si="12"/>
        <v>3.2091145133283927</v>
      </c>
      <c r="AT28">
        <f t="shared" si="13"/>
        <v>10.25599503955843</v>
      </c>
    </row>
    <row r="29" spans="1:46" ht="12.75">
      <c r="A29" s="63">
        <v>21</v>
      </c>
      <c r="B29" s="64">
        <v>2.7</v>
      </c>
      <c r="C29" s="65">
        <v>2.6</v>
      </c>
      <c r="D29" s="65">
        <v>13.8</v>
      </c>
      <c r="E29" s="65">
        <v>-0.4</v>
      </c>
      <c r="F29" s="66">
        <f t="shared" si="0"/>
        <v>6.7</v>
      </c>
      <c r="G29" s="67">
        <f t="shared" si="7"/>
        <v>98.21373030815198</v>
      </c>
      <c r="H29" s="67">
        <f t="shared" si="1"/>
        <v>2.4467756675164307</v>
      </c>
      <c r="I29" s="68">
        <v>-4</v>
      </c>
      <c r="J29" s="66"/>
      <c r="K29" s="68"/>
      <c r="L29" s="65"/>
      <c r="M29" s="65">
        <v>7.8</v>
      </c>
      <c r="N29" s="65">
        <v>10.9</v>
      </c>
      <c r="O29" s="66">
        <v>12.6</v>
      </c>
      <c r="P29" s="69" t="s">
        <v>130</v>
      </c>
      <c r="Q29" s="70">
        <v>12</v>
      </c>
      <c r="R29" s="67">
        <v>5.5</v>
      </c>
      <c r="S29" s="67">
        <v>0</v>
      </c>
      <c r="T29" s="67"/>
      <c r="U29" s="71">
        <v>0</v>
      </c>
      <c r="V29" s="64">
        <v>1022.2</v>
      </c>
      <c r="W29" s="121">
        <f t="shared" si="2"/>
        <v>1033.0062270163492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0</v>
      </c>
      <c r="AG29">
        <f t="shared" si="11"/>
        <v>7.415596568875922</v>
      </c>
      <c r="AH29">
        <f t="shared" si="5"/>
        <v>7.36303401489637</v>
      </c>
      <c r="AI29">
        <f t="shared" si="6"/>
        <v>7.28313401489637</v>
      </c>
      <c r="AJ29">
        <f t="shared" si="12"/>
        <v>2.4467756675164307</v>
      </c>
      <c r="AT29">
        <f t="shared" si="13"/>
        <v>10.283547170454321</v>
      </c>
    </row>
    <row r="30" spans="1:46" ht="12.75">
      <c r="A30" s="72">
        <v>22</v>
      </c>
      <c r="B30" s="73">
        <v>6</v>
      </c>
      <c r="C30" s="74">
        <v>5.9</v>
      </c>
      <c r="D30" s="74">
        <v>10.6</v>
      </c>
      <c r="E30" s="74">
        <v>2.7</v>
      </c>
      <c r="F30" s="75">
        <f t="shared" si="0"/>
        <v>6.65</v>
      </c>
      <c r="G30" s="67">
        <f t="shared" si="7"/>
        <v>98.45528456907779</v>
      </c>
      <c r="H30" s="76">
        <f t="shared" si="1"/>
        <v>5.775244417418902</v>
      </c>
      <c r="I30" s="77">
        <v>-1</v>
      </c>
      <c r="J30" s="75"/>
      <c r="K30" s="77"/>
      <c r="L30" s="74"/>
      <c r="M30" s="74">
        <v>8.5</v>
      </c>
      <c r="N30" s="74">
        <v>10.8</v>
      </c>
      <c r="O30" s="75">
        <v>12.3</v>
      </c>
      <c r="P30" s="78" t="s">
        <v>108</v>
      </c>
      <c r="Q30" s="79">
        <v>13</v>
      </c>
      <c r="R30" s="76">
        <v>0</v>
      </c>
      <c r="S30" s="76">
        <v>0</v>
      </c>
      <c r="T30" s="76"/>
      <c r="U30" s="80">
        <v>8</v>
      </c>
      <c r="V30" s="73">
        <v>1012.8</v>
      </c>
      <c r="W30" s="121">
        <f t="shared" si="2"/>
        <v>1023.3795112988553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0</v>
      </c>
      <c r="AG30">
        <f t="shared" si="11"/>
        <v>9.347120306962537</v>
      </c>
      <c r="AH30">
        <f t="shared" si="5"/>
        <v>9.282633897234025</v>
      </c>
      <c r="AI30">
        <f t="shared" si="6"/>
        <v>9.202733897234024</v>
      </c>
      <c r="AJ30">
        <f t="shared" si="12"/>
        <v>5.775244417418902</v>
      </c>
      <c r="AT30">
        <f t="shared" si="13"/>
        <v>10.286924715093752</v>
      </c>
    </row>
    <row r="31" spans="1:46" ht="12.75">
      <c r="A31" s="63">
        <v>23</v>
      </c>
      <c r="B31" s="64">
        <v>4.1</v>
      </c>
      <c r="C31" s="65">
        <v>4</v>
      </c>
      <c r="D31" s="65">
        <v>12.6</v>
      </c>
      <c r="E31" s="65">
        <v>1.1</v>
      </c>
      <c r="F31" s="66">
        <f t="shared" si="0"/>
        <v>6.85</v>
      </c>
      <c r="G31" s="67">
        <f t="shared" si="7"/>
        <v>98.32337530110543</v>
      </c>
      <c r="H31" s="67">
        <f t="shared" si="1"/>
        <v>3.8596771885727836</v>
      </c>
      <c r="I31" s="68">
        <v>-3.5</v>
      </c>
      <c r="J31" s="66"/>
      <c r="K31" s="68"/>
      <c r="L31" s="65"/>
      <c r="M31" s="65">
        <v>8.2</v>
      </c>
      <c r="N31" s="65">
        <v>10.6</v>
      </c>
      <c r="O31" s="66">
        <v>12.1</v>
      </c>
      <c r="P31" s="69" t="s">
        <v>134</v>
      </c>
      <c r="Q31" s="70">
        <v>14</v>
      </c>
      <c r="R31" s="67">
        <v>5.9</v>
      </c>
      <c r="S31" s="67">
        <v>0</v>
      </c>
      <c r="T31" s="67"/>
      <c r="U31" s="71">
        <v>0</v>
      </c>
      <c r="V31" s="64">
        <v>1016.5</v>
      </c>
      <c r="W31" s="121">
        <f t="shared" si="2"/>
        <v>1027.191373611904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0</v>
      </c>
      <c r="AG31">
        <f t="shared" si="11"/>
        <v>8.187084292086206</v>
      </c>
      <c r="AH31">
        <f t="shared" si="5"/>
        <v>8.129717614725772</v>
      </c>
      <c r="AI31">
        <f t="shared" si="6"/>
        <v>8.049817614725772</v>
      </c>
      <c r="AJ31">
        <f t="shared" si="12"/>
        <v>3.8596771885727836</v>
      </c>
      <c r="AT31">
        <f t="shared" si="13"/>
        <v>10.21539529508641</v>
      </c>
    </row>
    <row r="32" spans="1:46" ht="12.75">
      <c r="A32" s="72">
        <v>24</v>
      </c>
      <c r="B32" s="73">
        <v>5.1</v>
      </c>
      <c r="C32" s="74">
        <v>4.9</v>
      </c>
      <c r="D32" s="74">
        <v>12</v>
      </c>
      <c r="E32" s="74">
        <v>0.7</v>
      </c>
      <c r="F32" s="75">
        <f t="shared" si="0"/>
        <v>6.35</v>
      </c>
      <c r="G32" s="67">
        <f t="shared" si="7"/>
        <v>96.79439428483988</v>
      </c>
      <c r="H32" s="76">
        <f t="shared" si="1"/>
        <v>4.633530817457395</v>
      </c>
      <c r="I32" s="77">
        <v>-4.2</v>
      </c>
      <c r="J32" s="75"/>
      <c r="K32" s="77"/>
      <c r="L32" s="74"/>
      <c r="M32" s="74">
        <v>7.6</v>
      </c>
      <c r="N32" s="74">
        <v>10.1</v>
      </c>
      <c r="O32" s="75">
        <v>11.9</v>
      </c>
      <c r="P32" s="78" t="s">
        <v>111</v>
      </c>
      <c r="Q32" s="79">
        <v>12</v>
      </c>
      <c r="R32" s="76">
        <v>3</v>
      </c>
      <c r="S32" s="76">
        <v>0</v>
      </c>
      <c r="T32" s="76"/>
      <c r="U32" s="80">
        <v>2</v>
      </c>
      <c r="V32" s="73">
        <v>1019.6</v>
      </c>
      <c r="W32" s="121">
        <f t="shared" si="2"/>
        <v>1030.285202520434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24</v>
      </c>
      <c r="AD32">
        <f t="shared" si="3"/>
        <v>0</v>
      </c>
      <c r="AE32">
        <f t="shared" si="4"/>
        <v>0</v>
      </c>
      <c r="AG32">
        <f t="shared" si="11"/>
        <v>8.780710489137393</v>
      </c>
      <c r="AH32">
        <f t="shared" si="5"/>
        <v>8.659035531865939</v>
      </c>
      <c r="AI32">
        <f t="shared" si="6"/>
        <v>8.49923553186594</v>
      </c>
      <c r="AJ32">
        <f t="shared" si="12"/>
        <v>4.633530817457395</v>
      </c>
      <c r="AT32">
        <f t="shared" si="13"/>
        <v>10.24371947829219</v>
      </c>
    </row>
    <row r="33" spans="1:46" ht="12.75">
      <c r="A33" s="63">
        <v>25</v>
      </c>
      <c r="B33" s="64">
        <v>9.3</v>
      </c>
      <c r="C33" s="65">
        <v>8.5</v>
      </c>
      <c r="D33" s="65">
        <v>10.4</v>
      </c>
      <c r="E33" s="65">
        <v>5.1</v>
      </c>
      <c r="F33" s="66">
        <f t="shared" si="0"/>
        <v>7.75</v>
      </c>
      <c r="G33" s="67">
        <f t="shared" si="7"/>
        <v>89.27740453136697</v>
      </c>
      <c r="H33" s="67">
        <f t="shared" si="1"/>
        <v>7.627879416272361</v>
      </c>
      <c r="I33" s="68">
        <v>2.7</v>
      </c>
      <c r="J33" s="66"/>
      <c r="K33" s="68"/>
      <c r="L33" s="65"/>
      <c r="M33" s="65">
        <v>9.4</v>
      </c>
      <c r="N33" s="65">
        <v>10.2</v>
      </c>
      <c r="O33" s="66">
        <v>11.7</v>
      </c>
      <c r="P33" s="69" t="s">
        <v>111</v>
      </c>
      <c r="Q33" s="70">
        <v>8</v>
      </c>
      <c r="R33" s="67">
        <v>0</v>
      </c>
      <c r="S33" s="67" t="s">
        <v>105</v>
      </c>
      <c r="T33" s="67"/>
      <c r="U33" s="71">
        <v>8</v>
      </c>
      <c r="V33" s="64">
        <v>1016.4</v>
      </c>
      <c r="W33" s="121">
        <f t="shared" si="2"/>
        <v>1026.8923244572627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0</v>
      </c>
      <c r="AG33">
        <f t="shared" si="11"/>
        <v>11.709473318755796</v>
      </c>
      <c r="AH33">
        <f t="shared" si="5"/>
        <v>11.093113863278093</v>
      </c>
      <c r="AI33">
        <f t="shared" si="6"/>
        <v>10.453913863278093</v>
      </c>
      <c r="AJ33">
        <f t="shared" si="12"/>
        <v>7.627879416272361</v>
      </c>
      <c r="AT33">
        <f t="shared" si="13"/>
        <v>10.42602836509059</v>
      </c>
    </row>
    <row r="34" spans="1:46" ht="12.75">
      <c r="A34" s="72">
        <v>26</v>
      </c>
      <c r="B34" s="73">
        <v>8.8</v>
      </c>
      <c r="C34" s="74">
        <v>8.5</v>
      </c>
      <c r="D34" s="74">
        <v>11.4</v>
      </c>
      <c r="E34" s="74">
        <v>8.2</v>
      </c>
      <c r="F34" s="75">
        <f t="shared" si="0"/>
        <v>9.8</v>
      </c>
      <c r="G34" s="67">
        <f t="shared" si="7"/>
        <v>95.87131070420459</v>
      </c>
      <c r="H34" s="76">
        <f t="shared" si="1"/>
        <v>8.178273150929027</v>
      </c>
      <c r="I34" s="77">
        <v>7</v>
      </c>
      <c r="J34" s="75"/>
      <c r="K34" s="77"/>
      <c r="L34" s="74"/>
      <c r="M34" s="74">
        <v>9.9</v>
      </c>
      <c r="N34" s="74">
        <v>10.7</v>
      </c>
      <c r="O34" s="75">
        <v>11.7</v>
      </c>
      <c r="P34" s="78" t="s">
        <v>134</v>
      </c>
      <c r="Q34" s="79">
        <v>14</v>
      </c>
      <c r="R34" s="76">
        <v>0.1</v>
      </c>
      <c r="S34" s="76">
        <v>1.1</v>
      </c>
      <c r="T34" s="76"/>
      <c r="U34" s="80">
        <v>8</v>
      </c>
      <c r="V34" s="73">
        <v>1011.9</v>
      </c>
      <c r="W34" s="121">
        <f t="shared" si="2"/>
        <v>1022.3645068982903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E34">
        <f t="shared" si="4"/>
        <v>0</v>
      </c>
      <c r="AG34">
        <f t="shared" si="11"/>
        <v>11.32081514642534</v>
      </c>
      <c r="AH34">
        <f t="shared" si="5"/>
        <v>11.093113863278093</v>
      </c>
      <c r="AI34">
        <f t="shared" si="6"/>
        <v>10.853413863278092</v>
      </c>
      <c r="AJ34">
        <f t="shared" si="12"/>
        <v>8.178273150929027</v>
      </c>
      <c r="AT34">
        <f t="shared" si="13"/>
        <v>10.785793711319306</v>
      </c>
    </row>
    <row r="35" spans="1:46" ht="12.75">
      <c r="A35" s="63">
        <v>27</v>
      </c>
      <c r="B35" s="64">
        <v>11.4</v>
      </c>
      <c r="C35" s="65">
        <v>11.3</v>
      </c>
      <c r="D35" s="65">
        <v>15.2</v>
      </c>
      <c r="E35" s="65">
        <v>8.8</v>
      </c>
      <c r="F35" s="66">
        <f t="shared" si="0"/>
        <v>12</v>
      </c>
      <c r="G35" s="67">
        <f t="shared" si="7"/>
        <v>98.74640513058861</v>
      </c>
      <c r="H35" s="67">
        <f t="shared" si="1"/>
        <v>11.209723780460486</v>
      </c>
      <c r="I35" s="68">
        <v>7</v>
      </c>
      <c r="J35" s="66"/>
      <c r="K35" s="68"/>
      <c r="L35" s="65"/>
      <c r="M35" s="65">
        <v>10.6</v>
      </c>
      <c r="N35" s="65">
        <v>10.9</v>
      </c>
      <c r="O35" s="66">
        <v>11.8</v>
      </c>
      <c r="P35" s="69" t="s">
        <v>140</v>
      </c>
      <c r="Q35" s="70">
        <v>24</v>
      </c>
      <c r="R35" s="67">
        <v>0.7</v>
      </c>
      <c r="S35" s="67">
        <v>1.3</v>
      </c>
      <c r="T35" s="67"/>
      <c r="U35" s="71">
        <v>8</v>
      </c>
      <c r="V35" s="64">
        <v>1012.6</v>
      </c>
      <c r="W35" s="121">
        <f t="shared" si="2"/>
        <v>1022.9754913006465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0</v>
      </c>
      <c r="AG35">
        <f t="shared" si="11"/>
        <v>13.473134087977627</v>
      </c>
      <c r="AH35">
        <f t="shared" si="5"/>
        <v>13.384135570301822</v>
      </c>
      <c r="AI35">
        <f t="shared" si="6"/>
        <v>13.304235570301822</v>
      </c>
      <c r="AJ35">
        <f t="shared" si="12"/>
        <v>11.209723780460486</v>
      </c>
      <c r="AT35">
        <f t="shared" si="13"/>
        <v>10.838216999296224</v>
      </c>
    </row>
    <row r="36" spans="1:46" ht="12.75">
      <c r="A36" s="72">
        <v>28</v>
      </c>
      <c r="B36" s="73">
        <v>14.9</v>
      </c>
      <c r="C36" s="74">
        <v>14.1</v>
      </c>
      <c r="D36" s="74">
        <v>17.1</v>
      </c>
      <c r="E36" s="74">
        <v>11.4</v>
      </c>
      <c r="F36" s="75">
        <f t="shared" si="0"/>
        <v>14.25</v>
      </c>
      <c r="G36" s="67">
        <f t="shared" si="7"/>
        <v>91.18585881162869</v>
      </c>
      <c r="H36" s="76">
        <f t="shared" si="1"/>
        <v>13.4760412631471</v>
      </c>
      <c r="I36" s="77">
        <v>11.4</v>
      </c>
      <c r="J36" s="75"/>
      <c r="K36" s="77"/>
      <c r="L36" s="74"/>
      <c r="M36" s="74">
        <v>12.2</v>
      </c>
      <c r="N36" s="74">
        <v>11.6</v>
      </c>
      <c r="O36" s="75">
        <v>11.9</v>
      </c>
      <c r="P36" s="78" t="s">
        <v>116</v>
      </c>
      <c r="Q36" s="79">
        <v>41</v>
      </c>
      <c r="R36" s="76">
        <v>1.4</v>
      </c>
      <c r="S36" s="76">
        <v>2.4</v>
      </c>
      <c r="T36" s="76"/>
      <c r="U36" s="80">
        <v>8</v>
      </c>
      <c r="V36" s="73">
        <v>1000.2</v>
      </c>
      <c r="W36" s="121">
        <f t="shared" si="2"/>
        <v>1010.3231756491731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0</v>
      </c>
      <c r="AG36">
        <f t="shared" si="11"/>
        <v>16.934833208606896</v>
      </c>
      <c r="AH36">
        <f t="shared" si="5"/>
        <v>16.081373099585093</v>
      </c>
      <c r="AI36">
        <f t="shared" si="6"/>
        <v>15.442173099585093</v>
      </c>
      <c r="AJ36">
        <f t="shared" si="12"/>
        <v>13.4760412631471</v>
      </c>
      <c r="AT36">
        <f t="shared" si="13"/>
        <v>10.821726674254759</v>
      </c>
    </row>
    <row r="37" spans="1:46" ht="12.75">
      <c r="A37" s="63">
        <v>29</v>
      </c>
      <c r="B37" s="64">
        <v>7.7</v>
      </c>
      <c r="C37" s="65">
        <v>7.4</v>
      </c>
      <c r="D37" s="65">
        <v>12.8</v>
      </c>
      <c r="E37" s="65">
        <v>7</v>
      </c>
      <c r="F37" s="66">
        <f t="shared" si="0"/>
        <v>9.9</v>
      </c>
      <c r="G37" s="67">
        <f t="shared" si="7"/>
        <v>95.68918641662162</v>
      </c>
      <c r="H37" s="67">
        <f t="shared" si="1"/>
        <v>7.056055837893909</v>
      </c>
      <c r="I37" s="68">
        <v>1.9</v>
      </c>
      <c r="J37" s="66"/>
      <c r="K37" s="68"/>
      <c r="L37" s="65"/>
      <c r="M37" s="65">
        <v>10.8</v>
      </c>
      <c r="N37" s="65">
        <v>11.9</v>
      </c>
      <c r="O37" s="66">
        <v>12.1</v>
      </c>
      <c r="P37" s="69" t="s">
        <v>121</v>
      </c>
      <c r="Q37" s="70">
        <v>23</v>
      </c>
      <c r="R37" s="67">
        <v>4.5</v>
      </c>
      <c r="S37" s="67">
        <v>0.2</v>
      </c>
      <c r="T37" s="67"/>
      <c r="U37" s="71">
        <v>0</v>
      </c>
      <c r="V37" s="64">
        <v>1002.5</v>
      </c>
      <c r="W37" s="121">
        <f t="shared" si="2"/>
        <v>1012.9081486038336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0</v>
      </c>
      <c r="AG37">
        <f t="shared" si="11"/>
        <v>10.5055132003167</v>
      </c>
      <c r="AH37">
        <f t="shared" si="5"/>
        <v>10.29234011027384</v>
      </c>
      <c r="AI37">
        <f t="shared" si="6"/>
        <v>10.05264011027384</v>
      </c>
      <c r="AJ37">
        <f t="shared" si="12"/>
        <v>7.056055837893909</v>
      </c>
      <c r="AT37">
        <f t="shared" si="13"/>
        <v>10.80622701634905</v>
      </c>
    </row>
    <row r="38" spans="1:46" ht="12.75">
      <c r="A38" s="72">
        <v>30</v>
      </c>
      <c r="B38" s="73">
        <v>8.6</v>
      </c>
      <c r="C38" s="74">
        <v>8</v>
      </c>
      <c r="D38" s="74">
        <v>13.8</v>
      </c>
      <c r="E38" s="74">
        <v>6</v>
      </c>
      <c r="F38" s="75">
        <f t="shared" si="0"/>
        <v>9.9</v>
      </c>
      <c r="G38" s="67">
        <f t="shared" si="7"/>
        <v>91.71429226241543</v>
      </c>
      <c r="H38" s="76">
        <f t="shared" si="1"/>
        <v>7.330022425268705</v>
      </c>
      <c r="I38" s="77">
        <v>1.4</v>
      </c>
      <c r="J38" s="75"/>
      <c r="K38" s="77"/>
      <c r="L38" s="74"/>
      <c r="M38" s="74">
        <v>9.8</v>
      </c>
      <c r="N38" s="74">
        <v>11.3</v>
      </c>
      <c r="O38" s="75">
        <v>12.1</v>
      </c>
      <c r="P38" s="78" t="s">
        <v>145</v>
      </c>
      <c r="Q38" s="79">
        <v>19</v>
      </c>
      <c r="R38" s="76">
        <v>4.2</v>
      </c>
      <c r="S38" s="76">
        <v>0</v>
      </c>
      <c r="T38" s="76"/>
      <c r="U38" s="80">
        <v>3</v>
      </c>
      <c r="V38" s="73">
        <v>1010.3</v>
      </c>
      <c r="W38" s="121">
        <f t="shared" si="2"/>
        <v>1020.7554218286781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0</v>
      </c>
      <c r="AG38">
        <f t="shared" si="11"/>
        <v>11.16856191408211</v>
      </c>
      <c r="AH38">
        <f t="shared" si="5"/>
        <v>10.722567515390086</v>
      </c>
      <c r="AI38">
        <f t="shared" si="6"/>
        <v>10.243167515390086</v>
      </c>
      <c r="AJ38">
        <f t="shared" si="12"/>
        <v>7.330022425268705</v>
      </c>
      <c r="AT38">
        <f t="shared" si="13"/>
        <v>10.579511298855296</v>
      </c>
    </row>
    <row r="39" spans="1:46" ht="12.75">
      <c r="A39" s="63">
        <v>31</v>
      </c>
      <c r="B39" s="64">
        <v>11.3</v>
      </c>
      <c r="C39" s="65">
        <v>10.9</v>
      </c>
      <c r="D39" s="65">
        <v>16.2</v>
      </c>
      <c r="E39" s="65">
        <v>8.6</v>
      </c>
      <c r="F39" s="66">
        <f t="shared" si="0"/>
        <v>12.399999999999999</v>
      </c>
      <c r="G39" s="67">
        <f t="shared" si="7"/>
        <v>94.9907471729515</v>
      </c>
      <c r="H39" s="67">
        <f t="shared" si="1"/>
        <v>10.52729141119315</v>
      </c>
      <c r="I39" s="68">
        <v>4.6</v>
      </c>
      <c r="J39" s="66"/>
      <c r="K39" s="68"/>
      <c r="L39" s="65"/>
      <c r="M39" s="65">
        <v>10.4</v>
      </c>
      <c r="N39" s="65">
        <v>11.2</v>
      </c>
      <c r="O39" s="66">
        <v>12</v>
      </c>
      <c r="P39" s="69" t="s">
        <v>109</v>
      </c>
      <c r="Q39" s="70">
        <v>23</v>
      </c>
      <c r="R39" s="67">
        <v>3.6</v>
      </c>
      <c r="S39" s="67">
        <v>0</v>
      </c>
      <c r="T39" s="67"/>
      <c r="U39" s="71">
        <v>7</v>
      </c>
      <c r="V39" s="64">
        <v>1016.4</v>
      </c>
      <c r="W39" s="121">
        <f t="shared" si="2"/>
        <v>1026.818110709413</v>
      </c>
      <c r="X39" s="127">
        <v>0</v>
      </c>
      <c r="Y39" s="134">
        <v>0</v>
      </c>
      <c r="Z39" s="127">
        <v>0</v>
      </c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0</v>
      </c>
      <c r="AG39">
        <f t="shared" si="11"/>
        <v>13.384135570301822</v>
      </c>
      <c r="AH39">
        <f t="shared" si="5"/>
        <v>13.033290380870474</v>
      </c>
      <c r="AI39">
        <f t="shared" si="6"/>
        <v>12.713690380870474</v>
      </c>
      <c r="AJ39">
        <f t="shared" si="12"/>
        <v>10.52729141119315</v>
      </c>
      <c r="AT39">
        <f t="shared" si="13"/>
        <v>10.691373611904119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10.685202520434027</v>
      </c>
    </row>
    <row r="41" spans="1:46" ht="13.5" thickBot="1">
      <c r="A41" s="113" t="s">
        <v>19</v>
      </c>
      <c r="B41" s="114">
        <f>SUM(B9:B39)</f>
        <v>301.20000000000005</v>
      </c>
      <c r="C41" s="115">
        <f aca="true" t="shared" si="14" ref="C41:U41">SUM(C9:C39)</f>
        <v>292.4</v>
      </c>
      <c r="D41" s="115">
        <f t="shared" si="14"/>
        <v>463.2</v>
      </c>
      <c r="E41" s="115">
        <f t="shared" si="14"/>
        <v>204.19999999999996</v>
      </c>
      <c r="F41" s="116">
        <f t="shared" si="14"/>
        <v>333.69999999999993</v>
      </c>
      <c r="G41" s="117">
        <f t="shared" si="14"/>
        <v>2985.866540590348</v>
      </c>
      <c r="H41" s="117">
        <f>SUM(H9:H39)</f>
        <v>283.68691269161593</v>
      </c>
      <c r="I41" s="118">
        <f t="shared" si="14"/>
        <v>102.70000000000002</v>
      </c>
      <c r="J41" s="116">
        <f t="shared" si="14"/>
        <v>0</v>
      </c>
      <c r="K41" s="118">
        <f t="shared" si="14"/>
        <v>0</v>
      </c>
      <c r="L41" s="115">
        <f t="shared" si="14"/>
        <v>0</v>
      </c>
      <c r="M41" s="115">
        <f t="shared" si="14"/>
        <v>347.79999999999995</v>
      </c>
      <c r="N41" s="115">
        <f t="shared" si="14"/>
        <v>382.7</v>
      </c>
      <c r="O41" s="116">
        <f t="shared" si="14"/>
        <v>405.8</v>
      </c>
      <c r="P41" s="114"/>
      <c r="Q41" s="119">
        <f t="shared" si="14"/>
        <v>475</v>
      </c>
      <c r="R41" s="117">
        <f t="shared" si="14"/>
        <v>78.10000000000001</v>
      </c>
      <c r="S41" s="117">
        <f>SUM(S9:S39)</f>
        <v>24.4</v>
      </c>
      <c r="T41" s="139"/>
      <c r="U41" s="119">
        <f t="shared" si="14"/>
        <v>160</v>
      </c>
      <c r="V41" s="117">
        <f>SUM(V9:V39)</f>
        <v>31419.5</v>
      </c>
      <c r="W41" s="123">
        <f>SUM(W9:W39)</f>
        <v>31743.436442402537</v>
      </c>
      <c r="X41" s="117">
        <f>SUM(X9:X39)</f>
        <v>0</v>
      </c>
      <c r="Y41" s="123">
        <f>SUM(Y9:Y39)</f>
        <v>0</v>
      </c>
      <c r="Z41" s="138">
        <f>SUM(Z9:Z39)</f>
        <v>0</v>
      </c>
      <c r="AA41">
        <f>MAX(AA9:AA39)</f>
        <v>12</v>
      </c>
      <c r="AB41">
        <f>MAX(AB9:AB39)</f>
        <v>20</v>
      </c>
      <c r="AC41">
        <f>MAX(AC9:AC39)</f>
        <v>24</v>
      </c>
      <c r="AD41">
        <f>MAX(AD9:AD39)</f>
        <v>16</v>
      </c>
      <c r="AE41">
        <f>MAX(AE9:AE39)</f>
        <v>5</v>
      </c>
      <c r="AT41">
        <f t="shared" si="13"/>
        <v>10.49232445726262</v>
      </c>
    </row>
    <row r="42" spans="1:46" ht="12.75">
      <c r="A42" s="72" t="s">
        <v>20</v>
      </c>
      <c r="B42" s="73">
        <f>AVERAGE(B9:B39)</f>
        <v>9.716129032258065</v>
      </c>
      <c r="C42" s="74">
        <f aca="true" t="shared" si="15" ref="C42:U42">AVERAGE(C9:C39)</f>
        <v>9.432258064516128</v>
      </c>
      <c r="D42" s="74">
        <f t="shared" si="15"/>
        <v>14.941935483870967</v>
      </c>
      <c r="E42" s="74">
        <f t="shared" si="15"/>
        <v>6.587096774193547</v>
      </c>
      <c r="F42" s="75">
        <f t="shared" si="15"/>
        <v>10.764516129032256</v>
      </c>
      <c r="G42" s="76">
        <f t="shared" si="15"/>
        <v>96.31827550291445</v>
      </c>
      <c r="H42" s="76">
        <f>AVERAGE(H9:H39)</f>
        <v>9.15119073198761</v>
      </c>
      <c r="I42" s="77">
        <f t="shared" si="15"/>
        <v>3.312903225806452</v>
      </c>
      <c r="J42" s="75" t="e">
        <f t="shared" si="15"/>
        <v>#DIV/0!</v>
      </c>
      <c r="K42" s="77" t="e">
        <f t="shared" si="15"/>
        <v>#DIV/0!</v>
      </c>
      <c r="L42" s="74" t="e">
        <f t="shared" si="15"/>
        <v>#DIV/0!</v>
      </c>
      <c r="M42" s="74">
        <f t="shared" si="15"/>
        <v>11.219354838709675</v>
      </c>
      <c r="N42" s="74">
        <f t="shared" si="15"/>
        <v>12.345161290322581</v>
      </c>
      <c r="O42" s="75">
        <f t="shared" si="15"/>
        <v>13.09032258064516</v>
      </c>
      <c r="P42" s="73"/>
      <c r="Q42" s="75">
        <f t="shared" si="15"/>
        <v>15.32258064516129</v>
      </c>
      <c r="R42" s="76">
        <f t="shared" si="15"/>
        <v>2.5193548387096776</v>
      </c>
      <c r="S42" s="76">
        <f>AVERAGE(S9:S39)</f>
        <v>1.0166666666666666</v>
      </c>
      <c r="T42" s="76"/>
      <c r="U42" s="76">
        <f t="shared" si="15"/>
        <v>5.161290322580645</v>
      </c>
      <c r="V42" s="76">
        <f>AVERAGE(V9:V39)</f>
        <v>1013.5322580645161</v>
      </c>
      <c r="W42" s="124">
        <f>AVERAGE(W9:W39)</f>
        <v>1023.9818207226625</v>
      </c>
      <c r="X42" s="127"/>
      <c r="Y42" s="134"/>
      <c r="Z42" s="130"/>
      <c r="AT42">
        <f t="shared" si="13"/>
        <v>10.464506898290315</v>
      </c>
    </row>
    <row r="43" spans="1:46" ht="12.75">
      <c r="A43" s="72" t="s">
        <v>21</v>
      </c>
      <c r="B43" s="73">
        <f>MAX(B9:B39)</f>
        <v>15.6</v>
      </c>
      <c r="C43" s="74">
        <f aca="true" t="shared" si="16" ref="C43:U43">MAX(C9:C39)</f>
        <v>15.4</v>
      </c>
      <c r="D43" s="74">
        <f t="shared" si="16"/>
        <v>19</v>
      </c>
      <c r="E43" s="74">
        <f t="shared" si="16"/>
        <v>12.6</v>
      </c>
      <c r="F43" s="75">
        <f t="shared" si="16"/>
        <v>14.8</v>
      </c>
      <c r="G43" s="76">
        <f t="shared" si="16"/>
        <v>100</v>
      </c>
      <c r="H43" s="76">
        <f>MAX(H9:H39)</f>
        <v>15.257056075855592</v>
      </c>
      <c r="I43" s="77">
        <f t="shared" si="16"/>
        <v>12.4</v>
      </c>
      <c r="J43" s="75">
        <f t="shared" si="16"/>
        <v>0</v>
      </c>
      <c r="K43" s="77">
        <f t="shared" si="16"/>
        <v>0</v>
      </c>
      <c r="L43" s="74">
        <f t="shared" si="16"/>
        <v>0</v>
      </c>
      <c r="M43" s="74">
        <f t="shared" si="16"/>
        <v>14</v>
      </c>
      <c r="N43" s="74">
        <f t="shared" si="16"/>
        <v>14.1</v>
      </c>
      <c r="O43" s="75">
        <f t="shared" si="16"/>
        <v>14</v>
      </c>
      <c r="P43" s="73"/>
      <c r="Q43" s="70">
        <f t="shared" si="16"/>
        <v>41</v>
      </c>
      <c r="R43" s="76">
        <f t="shared" si="16"/>
        <v>7.4</v>
      </c>
      <c r="S43" s="76">
        <f>MAX(S9:S39)</f>
        <v>7.8</v>
      </c>
      <c r="T43" s="140"/>
      <c r="U43" s="70">
        <f t="shared" si="16"/>
        <v>8</v>
      </c>
      <c r="V43" s="76">
        <f>MAX(V9:V39)</f>
        <v>1027.4</v>
      </c>
      <c r="W43" s="124">
        <f>MAX(W9:W39)</f>
        <v>1038.2217266742548</v>
      </c>
      <c r="X43" s="127"/>
      <c r="Y43" s="134"/>
      <c r="Z43" s="127"/>
      <c r="AT43">
        <f t="shared" si="13"/>
        <v>10.375491300646477</v>
      </c>
    </row>
    <row r="44" spans="1:46" ht="13.5" thickBot="1">
      <c r="A44" s="81" t="s">
        <v>22</v>
      </c>
      <c r="B44" s="82">
        <f>MIN(B9:B39)</f>
        <v>2.7</v>
      </c>
      <c r="C44" s="83">
        <f aca="true" t="shared" si="17" ref="C44:U44">MIN(C9:C39)</f>
        <v>2.6</v>
      </c>
      <c r="D44" s="83">
        <f t="shared" si="17"/>
        <v>10.4</v>
      </c>
      <c r="E44" s="83">
        <f t="shared" si="17"/>
        <v>-1.1</v>
      </c>
      <c r="F44" s="84">
        <f t="shared" si="17"/>
        <v>6.3</v>
      </c>
      <c r="G44" s="85">
        <f t="shared" si="17"/>
        <v>89.27740453136697</v>
      </c>
      <c r="H44" s="85">
        <f>MIN(H9:H39)</f>
        <v>2.4467756675164307</v>
      </c>
      <c r="I44" s="86">
        <f t="shared" si="17"/>
        <v>-4.2</v>
      </c>
      <c r="J44" s="84">
        <f t="shared" si="17"/>
        <v>0</v>
      </c>
      <c r="K44" s="86">
        <f t="shared" si="17"/>
        <v>0</v>
      </c>
      <c r="L44" s="83">
        <f t="shared" si="17"/>
        <v>0</v>
      </c>
      <c r="M44" s="83">
        <f t="shared" si="17"/>
        <v>7.6</v>
      </c>
      <c r="N44" s="83">
        <f t="shared" si="17"/>
        <v>10.1</v>
      </c>
      <c r="O44" s="84">
        <f t="shared" si="17"/>
        <v>11.7</v>
      </c>
      <c r="P44" s="82"/>
      <c r="Q44" s="120">
        <f t="shared" si="17"/>
        <v>5</v>
      </c>
      <c r="R44" s="85">
        <f t="shared" si="17"/>
        <v>0</v>
      </c>
      <c r="S44" s="85">
        <f>MIN(S9:S39)</f>
        <v>0</v>
      </c>
      <c r="T44" s="141"/>
      <c r="U44" s="120">
        <f t="shared" si="17"/>
        <v>0</v>
      </c>
      <c r="V44" s="85">
        <f>MIN(V9:V39)</f>
        <v>1000.2</v>
      </c>
      <c r="W44" s="125">
        <f>MIN(W9:W39)</f>
        <v>1010.3231756491731</v>
      </c>
      <c r="X44" s="128"/>
      <c r="Y44" s="136"/>
      <c r="Z44" s="128"/>
      <c r="AT44">
        <f t="shared" si="13"/>
        <v>10.12317564917303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10.408148603833636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10.455421828678109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10.418110709413009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65</v>
      </c>
    </row>
    <row r="60" spans="2:6" ht="12.75">
      <c r="B60" t="b">
        <f>S9&gt;=0.2</f>
        <v>1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18</v>
      </c>
      <c r="C61">
        <f>DCOUNTA(S8:S38,1,C59:C60)</f>
        <v>13</v>
      </c>
      <c r="D61">
        <f>DCOUNTA(S8:S38,1,D59:D60)</f>
        <v>9</v>
      </c>
      <c r="F61">
        <f>DCOUNTA(S8:S38,1,F59:F60)</f>
        <v>7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11</v>
      </c>
      <c r="C64">
        <f>(C61-F61)</f>
        <v>6</v>
      </c>
      <c r="D64">
        <f>(D61-F61)</f>
        <v>2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4">
      <selection activeCell="K32" sqref="K32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142" t="s">
        <v>155</v>
      </c>
      <c r="I4" s="142" t="s">
        <v>56</v>
      </c>
      <c r="J4" s="142">
        <v>2007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14.941935483870967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6.587096774193547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10.764516129032256</v>
      </c>
      <c r="D9" s="5">
        <v>0.6</v>
      </c>
      <c r="E9" s="3"/>
      <c r="F9" s="40">
        <v>1</v>
      </c>
      <c r="G9" s="89" t="s">
        <v>103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19</v>
      </c>
      <c r="C10" s="5" t="s">
        <v>32</v>
      </c>
      <c r="D10" s="5">
        <f>Data1!$AA$41</f>
        <v>12</v>
      </c>
      <c r="E10" s="3"/>
      <c r="F10" s="40">
        <v>2</v>
      </c>
      <c r="G10" s="93" t="s">
        <v>106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-1.1</v>
      </c>
      <c r="C11" s="5" t="s">
        <v>32</v>
      </c>
      <c r="D11" s="24">
        <f>Data1!$AB$41</f>
        <v>20</v>
      </c>
      <c r="E11" s="3"/>
      <c r="F11" s="40">
        <v>3</v>
      </c>
      <c r="G11" s="93" t="s">
        <v>107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-4.2</v>
      </c>
      <c r="C12" s="5" t="s">
        <v>32</v>
      </c>
      <c r="D12" s="24">
        <f>Data1!$AC$41</f>
        <v>24</v>
      </c>
      <c r="E12" s="3"/>
      <c r="F12" s="40">
        <v>4</v>
      </c>
      <c r="G12" s="93" t="s">
        <v>110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13.09032258064516</v>
      </c>
      <c r="C13" s="5"/>
      <c r="D13" s="24"/>
      <c r="E13" s="3"/>
      <c r="F13" s="40">
        <v>5</v>
      </c>
      <c r="G13" s="93" t="s">
        <v>113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114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115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117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Data1!$S$41</f>
        <v>24.4</v>
      </c>
      <c r="D17" s="5">
        <v>35</v>
      </c>
      <c r="E17" s="3"/>
      <c r="F17" s="40">
        <v>9</v>
      </c>
      <c r="G17" s="93" t="s">
        <v>118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11</v>
      </c>
      <c r="D18" s="5"/>
      <c r="E18" s="3"/>
      <c r="F18" s="40">
        <v>10</v>
      </c>
      <c r="G18" s="93" t="s">
        <v>119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6</v>
      </c>
      <c r="D19" s="5"/>
      <c r="E19" s="3"/>
      <c r="F19" s="40">
        <v>11</v>
      </c>
      <c r="G19" s="93" t="s">
        <v>120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2</v>
      </c>
      <c r="D20" s="5"/>
      <c r="E20" s="3"/>
      <c r="F20" s="40">
        <v>12</v>
      </c>
      <c r="G20" s="93" t="s">
        <v>122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Data1!$S$43</f>
        <v>7.8</v>
      </c>
      <c r="D21" s="5"/>
      <c r="E21" s="3"/>
      <c r="F21" s="40">
        <v>13</v>
      </c>
      <c r="G21" s="93" t="s">
        <v>124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Data1!$AD$41</f>
        <v>16</v>
      </c>
      <c r="D22" s="5"/>
      <c r="E22" s="3"/>
      <c r="F22" s="40">
        <v>14</v>
      </c>
      <c r="G22" s="93" t="s">
        <v>126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127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128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7.4</v>
      </c>
      <c r="D25" s="5" t="s">
        <v>46</v>
      </c>
      <c r="E25" s="5">
        <f>Data1!$AE$41</f>
        <v>5</v>
      </c>
      <c r="F25" s="40">
        <v>17</v>
      </c>
      <c r="G25" s="93" t="s">
        <v>129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78.10000000000001</v>
      </c>
      <c r="D26" s="5" t="s">
        <v>46</v>
      </c>
      <c r="E26" s="3"/>
      <c r="F26" s="40">
        <v>18</v>
      </c>
      <c r="G26" s="93" t="s">
        <v>131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132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133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135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41</v>
      </c>
      <c r="D30" s="5"/>
      <c r="E30" s="5"/>
      <c r="F30" s="40">
        <v>22</v>
      </c>
      <c r="G30" s="93" t="s">
        <v>136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Data1!$AO$9</f>
        <v>1</v>
      </c>
      <c r="D31" s="22"/>
      <c r="E31" s="5"/>
      <c r="F31" s="40">
        <v>23</v>
      </c>
      <c r="G31" s="93" t="s">
        <v>137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138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139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Data1!$Y$41</f>
        <v>0</v>
      </c>
      <c r="D34" s="3"/>
      <c r="E34" s="3"/>
      <c r="F34" s="40">
        <v>26</v>
      </c>
      <c r="G34" s="93" t="s">
        <v>141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142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143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Data1!$Z$41</f>
        <v>0</v>
      </c>
      <c r="D37" s="5"/>
      <c r="E37" s="3"/>
      <c r="F37" s="40">
        <v>29</v>
      </c>
      <c r="G37" s="93" t="s">
        <v>144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147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Data1!$AM$9</f>
        <v>2</v>
      </c>
      <c r="D39" s="5"/>
      <c r="E39" s="3"/>
      <c r="F39" s="40">
        <v>31</v>
      </c>
      <c r="G39" s="95" t="s">
        <v>148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Data1!$AN$9</f>
        <v>8</v>
      </c>
      <c r="D40" s="5"/>
      <c r="E40" s="3"/>
      <c r="F40" s="5"/>
      <c r="G40" s="35" t="s">
        <v>125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Data1!$X$41</f>
        <v>0</v>
      </c>
      <c r="D41" s="5"/>
      <c r="E41" s="3"/>
      <c r="F41" s="5"/>
      <c r="G41" s="3" t="s">
        <v>146</v>
      </c>
      <c r="H41" s="23"/>
      <c r="I41" s="23"/>
      <c r="J41" s="23"/>
      <c r="K41" s="23"/>
      <c r="L41" s="23"/>
      <c r="M41" s="3"/>
      <c r="N41" s="17"/>
    </row>
    <row r="42" spans="1:14" ht="12.75">
      <c r="A42" s="27" t="s">
        <v>150</v>
      </c>
      <c r="B42" s="3" t="s">
        <v>151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152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 Jeffries</cp:lastModifiedBy>
  <cp:lastPrinted>2007-10-28T12:12:38Z</cp:lastPrinted>
  <dcterms:created xsi:type="dcterms:W3CDTF">1998-03-11T18:30:34Z</dcterms:created>
  <dcterms:modified xsi:type="dcterms:W3CDTF">2008-04-22T19:47:39Z</dcterms:modified>
  <cp:category/>
  <cp:version/>
  <cp:contentType/>
  <cp:contentStatus/>
</cp:coreProperties>
</file>