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<sst xmlns="http://schemas.openxmlformats.org/spreadsheetml/2006/main" count="194" uniqueCount="168">
  <si>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</si>
  <si>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</si>
  <si>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</si>
  <si>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</si>
  <si>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</si>
  <si>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</si>
  <si>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</si>
  <si>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</si>
  <si>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</si>
  <si>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</si>
  <si>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</si>
  <si>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</si>
  <si>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</si>
  <si>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</si>
  <si>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</si>
  <si>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</si>
  <si>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</si>
  <si>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</si>
  <si>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</si>
  <si>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</si>
  <si>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</si>
  <si>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</si>
  <si>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</si>
  <si>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</si>
  <si>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</si>
  <si>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</si>
  <si>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</si>
  <si>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</si>
  <si>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</si>
  <si>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</si>
  <si>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</si>
  <si>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</si>
  <si>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</si>
  <si>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</si>
  <si>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</si>
  <si>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</si>
  <si>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</si>
  <si>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</si>
  <si>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</si>
  <si>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</si>
  <si>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</si>
  <si>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</si>
  <si>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</si>
  <si>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</si>
  <si>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</si>
  <si>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</si>
  <si>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</si>
  <si>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</si>
  <si>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</si>
  <si>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</si>
  <si>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</si>
  <si>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</si>
  <si>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</si>
  <si>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</si>
  <si>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</si>
  <si>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</si>
  <si>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</si>
  <si>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</si>
  <si>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</si>
  <si>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</si>
  <si>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</si>
  <si>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</si>
  <si>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</si>
  <si>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</si>
  <si>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</si>
  <si>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</si>
  <si>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</si>
  <si>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</si>
  <si>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</si>
  <si>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</si>
  <si>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</si>
  <si>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</si>
  <si>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</si>
  <si>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</si>
  <si>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</si>
  <si>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</si>
  <si>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</si>
  <si>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</si>
  <si>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</si>
  <si>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</si>
  <si>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</si>
  <si>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</si>
  <si>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</si>
  <si>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</si>
  <si>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</si>
  <si>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</si>
  <si>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</si>
  <si>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</si>
  <si>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</si>
  <si>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</si>
  <si>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</si>
  <si>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</si>
  <si>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</si>
  <si>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</si>
  <si>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</si>
  <si>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</si>
  <si>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</si>
  <si>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</si>
  <si>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</si>
  <si>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</si>
  <si>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</si>
  <si>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</si>
  <si>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</si>
  <si>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</si>
  <si>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SE4</t>
  </si>
  <si>
    <t>SE2</t>
  </si>
  <si>
    <t>Cloudy with spells of rain throughout the day, becoming heavy for a time by afternoon.</t>
  </si>
  <si>
    <t>Bright and dry through daylight hours, and feeling warm. Cloudy and wetter overnight.</t>
  </si>
  <si>
    <t>SE5</t>
  </si>
  <si>
    <t>NW1</t>
  </si>
  <si>
    <t>Cloudya nd wet with persistent rain, clearing by eveing. Breezy, especially at first.</t>
  </si>
  <si>
    <t>A misty, cool start then bright with long sunny spells. Turning out warm.</t>
  </si>
  <si>
    <t>Generally more cloud than yesterday, but still some sunny intervals and quite warm.</t>
  </si>
  <si>
    <t>SSW3</t>
  </si>
  <si>
    <t>S3</t>
  </si>
  <si>
    <t>tr</t>
  </si>
  <si>
    <t>Rather a cloudy, chilly and misty start. Gradually brightening up and becoming quite warm.</t>
  </si>
  <si>
    <t>After a mild night, the morning was rather cloudy. Becoming sunnier and warmer later.</t>
  </si>
  <si>
    <t>E3</t>
  </si>
  <si>
    <t>Cloudy with mistiness to start. Remaining cloudy through the day, but warm and muggy.</t>
  </si>
  <si>
    <t>NE3</t>
  </si>
  <si>
    <t>Generally dull and cloudy with  a few patches of drizzle from time to time. Coolish.</t>
  </si>
  <si>
    <t>NNE4</t>
  </si>
  <si>
    <t>Mostly cloudy at first, but burightening up with some warm sunshine through afternoon.</t>
  </si>
  <si>
    <t>Oct</t>
  </si>
  <si>
    <t>Cloudy and rather cool, so feeling much more autumnal today. Light winds though.</t>
  </si>
  <si>
    <t>A cloudy start, and then lots of sunshine developing. However, it was much cooler.</t>
  </si>
  <si>
    <t>NNE2</t>
  </si>
  <si>
    <t>N2</t>
  </si>
  <si>
    <t xml:space="preserve">Cloudy and chilly start, then brighter with sunshine from lunchtime onwards. </t>
  </si>
  <si>
    <t>NW2</t>
  </si>
  <si>
    <t xml:space="preserve">After a slight overnight groundfrost, the day was dull and cloudy. Feeling cold and raw. </t>
  </si>
  <si>
    <t>W2</t>
  </si>
  <si>
    <t>Cloudy and dull for most of the dat, with a few light showers through the afternoon.</t>
  </si>
  <si>
    <t>NNE1</t>
  </si>
  <si>
    <t>A chilly and bright start with ground frost. A few showers later, then clear by evening.</t>
  </si>
  <si>
    <t>Very cold first thing with a frost. Mostly sunny through the day with light winds.</t>
  </si>
  <si>
    <t>SW2</t>
  </si>
  <si>
    <t xml:space="preserve">Milder than yesterday, but generally cloudy with only a few brighter intervals. </t>
  </si>
  <si>
    <t>W4</t>
  </si>
  <si>
    <t>Some sunny intervals, but also showers - especially later in the afternoon. Chilly wind.</t>
  </si>
  <si>
    <t>NW4</t>
  </si>
  <si>
    <t>A cold start with a ground frost. Remaining sunny but cold through the day. Breezy too!</t>
  </si>
  <si>
    <t>S2</t>
  </si>
  <si>
    <t>SW3</t>
  </si>
  <si>
    <t>More cloud, but fairly bright with some sunny intervals. Cloudier and breezy later.</t>
  </si>
  <si>
    <t>A frosty start, then generally more cloud than yesterday. Remaining cool, but less cold.</t>
  </si>
  <si>
    <t>WNW2</t>
  </si>
  <si>
    <t>Calm</t>
  </si>
  <si>
    <t>SSW5</t>
  </si>
  <si>
    <t>Very frosty start, then sunny with clear skies and light winds. Frosty again for at time later.</t>
  </si>
  <si>
    <t>Some bright intervals, but mostly cloudy with one or two showers in the afternoon.</t>
  </si>
  <si>
    <t>Rain clearing first thing, then a day of sunshine and showers - one or two heavy.</t>
  </si>
  <si>
    <t>A wet day with periods of rain throughout. Gradually warming up; temps rising into night.</t>
  </si>
  <si>
    <t>Some cloud, but also bright spells with some sunshine. Turning warm in the sun.</t>
  </si>
  <si>
    <t>S5</t>
  </si>
  <si>
    <t xml:space="preserve">Cloudy with just fleeting brightness. Mild again, and becomign windy later too. </t>
  </si>
  <si>
    <t>E2</t>
  </si>
  <si>
    <t>S4</t>
  </si>
  <si>
    <t xml:space="preserve">Windy and dull, but temperatures on the mild side through the day. </t>
  </si>
  <si>
    <t>Brighter with lighter winds, and again feeling pleasantly mild, especially in the sunshine.</t>
  </si>
  <si>
    <t>October</t>
  </si>
  <si>
    <t>Rather dull and cloudy. Lighter winds, with a few spots of rain overnight. Less mild.</t>
  </si>
  <si>
    <t>NOTES:</t>
  </si>
  <si>
    <t>The mean temperature of 9.9C was the lowest in October for just two years. Mean maxima and mean minima were also the lowest since then.</t>
  </si>
  <si>
    <t>Rainfall was close to average too, with the highest total since 2006, but that year recorded only 0.2mm more! The absolute maximum temp</t>
  </si>
  <si>
    <t>of 18.9C was the lowest in October since 2006 (18.4C), but the absolute min of -3.4C was the lowest since 2003 (-3.6C).</t>
  </si>
  <si>
    <t>Perhaps the most noteworthy statistic, was the fact that the maximum gust was the lowest for the month October on record here!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</si>
</sst>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14.4</c:v>
                </c:pt>
                <c:pt idx="1">
                  <c:v>15.7</c:v>
                </c:pt>
                <c:pt idx="2">
                  <c:v>15.1</c:v>
                </c:pt>
                <c:pt idx="3">
                  <c:v>17.8</c:v>
                </c:pt>
                <c:pt idx="4">
                  <c:v>17.5</c:v>
                </c:pt>
                <c:pt idx="5">
                  <c:v>16.8</c:v>
                </c:pt>
                <c:pt idx="6">
                  <c:v>17.8</c:v>
                </c:pt>
                <c:pt idx="7">
                  <c:v>17.7</c:v>
                </c:pt>
                <c:pt idx="8">
                  <c:v>15.7</c:v>
                </c:pt>
                <c:pt idx="9">
                  <c:v>18.9</c:v>
                </c:pt>
                <c:pt idx="10">
                  <c:v>15.4</c:v>
                </c:pt>
                <c:pt idx="11">
                  <c:v>11.2</c:v>
                </c:pt>
                <c:pt idx="12">
                  <c:v>12.9</c:v>
                </c:pt>
                <c:pt idx="13">
                  <c:v>10.3</c:v>
                </c:pt>
                <c:pt idx="14">
                  <c:v>12</c:v>
                </c:pt>
                <c:pt idx="15">
                  <c:v>13.1</c:v>
                </c:pt>
                <c:pt idx="16">
                  <c:v>12.6</c:v>
                </c:pt>
                <c:pt idx="17">
                  <c:v>13.6</c:v>
                </c:pt>
                <c:pt idx="18">
                  <c:v>11.2</c:v>
                </c:pt>
                <c:pt idx="19">
                  <c:v>9</c:v>
                </c:pt>
                <c:pt idx="20">
                  <c:v>11.5</c:v>
                </c:pt>
                <c:pt idx="21">
                  <c:v>14.1</c:v>
                </c:pt>
                <c:pt idx="22">
                  <c:v>12.4</c:v>
                </c:pt>
                <c:pt idx="23">
                  <c:v>10.2</c:v>
                </c:pt>
                <c:pt idx="24">
                  <c:v>9.8</c:v>
                </c:pt>
                <c:pt idx="25">
                  <c:v>13.2</c:v>
                </c:pt>
                <c:pt idx="26">
                  <c:v>15.4</c:v>
                </c:pt>
                <c:pt idx="27">
                  <c:v>14.1</c:v>
                </c:pt>
                <c:pt idx="28">
                  <c:v>14.4</c:v>
                </c:pt>
                <c:pt idx="29">
                  <c:v>13.9</c:v>
                </c:pt>
                <c:pt idx="30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9.5</c:v>
                </c:pt>
                <c:pt idx="1">
                  <c:v>6.3</c:v>
                </c:pt>
                <c:pt idx="2">
                  <c:v>8.7</c:v>
                </c:pt>
                <c:pt idx="3">
                  <c:v>6.4</c:v>
                </c:pt>
                <c:pt idx="4">
                  <c:v>9.8</c:v>
                </c:pt>
                <c:pt idx="5">
                  <c:v>11.3</c:v>
                </c:pt>
                <c:pt idx="6">
                  <c:v>5.8</c:v>
                </c:pt>
                <c:pt idx="7">
                  <c:v>9.3</c:v>
                </c:pt>
                <c:pt idx="8">
                  <c:v>13.1</c:v>
                </c:pt>
                <c:pt idx="9">
                  <c:v>12.2</c:v>
                </c:pt>
                <c:pt idx="10">
                  <c:v>9.7</c:v>
                </c:pt>
                <c:pt idx="11">
                  <c:v>8.9</c:v>
                </c:pt>
                <c:pt idx="12">
                  <c:v>4.2</c:v>
                </c:pt>
                <c:pt idx="13">
                  <c:v>2.3</c:v>
                </c:pt>
                <c:pt idx="14">
                  <c:v>6.9</c:v>
                </c:pt>
                <c:pt idx="15">
                  <c:v>3.6</c:v>
                </c:pt>
                <c:pt idx="16">
                  <c:v>-1.6</c:v>
                </c:pt>
                <c:pt idx="17">
                  <c:v>1.8</c:v>
                </c:pt>
                <c:pt idx="18">
                  <c:v>6.1</c:v>
                </c:pt>
                <c:pt idx="19">
                  <c:v>0.7</c:v>
                </c:pt>
                <c:pt idx="20">
                  <c:v>0.1</c:v>
                </c:pt>
                <c:pt idx="21">
                  <c:v>3.2</c:v>
                </c:pt>
                <c:pt idx="22">
                  <c:v>7</c:v>
                </c:pt>
                <c:pt idx="23">
                  <c:v>-0.9</c:v>
                </c:pt>
                <c:pt idx="24">
                  <c:v>-3.4</c:v>
                </c:pt>
                <c:pt idx="25">
                  <c:v>-0.9</c:v>
                </c:pt>
                <c:pt idx="26">
                  <c:v>7.8</c:v>
                </c:pt>
                <c:pt idx="27">
                  <c:v>9.2</c:v>
                </c:pt>
                <c:pt idx="28">
                  <c:v>11</c:v>
                </c:pt>
                <c:pt idx="29">
                  <c:v>7.1</c:v>
                </c:pt>
                <c:pt idx="30">
                  <c:v>8</c:v>
                </c:pt>
              </c:numCache>
            </c:numRef>
          </c:val>
          <c:smooth val="0"/>
        </c:ser>
        <c:marker val="1"/>
        <c:axId val="35061343"/>
        <c:axId val="47116632"/>
      </c:lineChart>
      <c:cat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16632"/>
        <c:crosses val="autoZero"/>
        <c:auto val="1"/>
        <c:lblOffset val="100"/>
        <c:noMultiLvlLbl val="0"/>
      </c:catAx>
      <c:valAx>
        <c:axId val="4711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061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16</c:v>
                </c:pt>
                <c:pt idx="1">
                  <c:v>13.7</c:v>
                </c:pt>
                <c:pt idx="2">
                  <c:v>10.5</c:v>
                </c:pt>
                <c:pt idx="3">
                  <c:v>0.3</c:v>
                </c:pt>
                <c:pt idx="4">
                  <c:v>0.6</c:v>
                </c:pt>
                <c:pt idx="5">
                  <c:v>0</c:v>
                </c:pt>
                <c:pt idx="6">
                  <c:v>0.3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3.1</c:v>
                </c:pt>
                <c:pt idx="15">
                  <c:v>0.5</c:v>
                </c:pt>
                <c:pt idx="16">
                  <c:v>0</c:v>
                </c:pt>
                <c:pt idx="17">
                  <c:v>0.9</c:v>
                </c:pt>
                <c:pt idx="18">
                  <c:v>2.9</c:v>
                </c:pt>
                <c:pt idx="19">
                  <c:v>0</c:v>
                </c:pt>
                <c:pt idx="20">
                  <c:v>0</c:v>
                </c:pt>
                <c:pt idx="21">
                  <c:v>6.4</c:v>
                </c:pt>
                <c:pt idx="22">
                  <c:v>4</c:v>
                </c:pt>
                <c:pt idx="23">
                  <c:v>0</c:v>
                </c:pt>
                <c:pt idx="24">
                  <c:v>1.3</c:v>
                </c:pt>
                <c:pt idx="25">
                  <c:v>5.3</c:v>
                </c:pt>
              </c:numCache>
            </c:numRef>
          </c:val>
        </c:ser>
        <c:axId val="21396505"/>
        <c:axId val="58350818"/>
      </c:barChart>
      <c:cat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50818"/>
        <c:crosses val="autoZero"/>
        <c:auto val="1"/>
        <c:lblOffset val="100"/>
        <c:noMultiLvlLbl val="0"/>
      </c:catAx>
      <c:valAx>
        <c:axId val="5835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1396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1.6</c:v>
                </c:pt>
                <c:pt idx="2">
                  <c:v>0</c:v>
                </c:pt>
                <c:pt idx="3">
                  <c:v>6.5</c:v>
                </c:pt>
                <c:pt idx="4">
                  <c:v>2.6</c:v>
                </c:pt>
                <c:pt idx="5">
                  <c:v>4.6</c:v>
                </c:pt>
                <c:pt idx="6">
                  <c:v>3.8</c:v>
                </c:pt>
                <c:pt idx="7">
                  <c:v>0.1</c:v>
                </c:pt>
                <c:pt idx="8">
                  <c:v>0.2</c:v>
                </c:pt>
                <c:pt idx="9">
                  <c:v>5.6</c:v>
                </c:pt>
                <c:pt idx="10">
                  <c:v>6.5</c:v>
                </c:pt>
                <c:pt idx="11">
                  <c:v>0</c:v>
                </c:pt>
                <c:pt idx="12">
                  <c:v>3.6</c:v>
                </c:pt>
                <c:pt idx="13">
                  <c:v>0</c:v>
                </c:pt>
                <c:pt idx="14">
                  <c:v>0</c:v>
                </c:pt>
                <c:pt idx="15">
                  <c:v>3.8</c:v>
                </c:pt>
                <c:pt idx="16">
                  <c:v>6.9</c:v>
                </c:pt>
                <c:pt idx="17">
                  <c:v>0.5</c:v>
                </c:pt>
                <c:pt idx="18">
                  <c:v>1.8</c:v>
                </c:pt>
                <c:pt idx="19">
                  <c:v>7</c:v>
                </c:pt>
                <c:pt idx="20">
                  <c:v>2.8</c:v>
                </c:pt>
                <c:pt idx="21">
                  <c:v>3</c:v>
                </c:pt>
                <c:pt idx="22">
                  <c:v>1.9</c:v>
                </c:pt>
                <c:pt idx="23">
                  <c:v>0.5</c:v>
                </c:pt>
                <c:pt idx="24">
                  <c:v>5.8</c:v>
                </c:pt>
                <c:pt idx="25">
                  <c:v>0</c:v>
                </c:pt>
              </c:numCache>
            </c:numRef>
          </c:val>
        </c:ser>
        <c:axId val="55395315"/>
        <c:axId val="28795788"/>
      </c:barChart>
      <c:catAx>
        <c:axId val="55395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95788"/>
        <c:crosses val="autoZero"/>
        <c:auto val="1"/>
        <c:lblOffset val="100"/>
        <c:noMultiLvlLbl val="0"/>
      </c:catAx>
      <c:valAx>
        <c:axId val="28795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395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4.2</c:v>
                </c:pt>
                <c:pt idx="1">
                  <c:v>2.6</c:v>
                </c:pt>
                <c:pt idx="2">
                  <c:v>5.5</c:v>
                </c:pt>
                <c:pt idx="3">
                  <c:v>3.3</c:v>
                </c:pt>
                <c:pt idx="4">
                  <c:v>6.7</c:v>
                </c:pt>
                <c:pt idx="5">
                  <c:v>7.4</c:v>
                </c:pt>
                <c:pt idx="6">
                  <c:v>0.7</c:v>
                </c:pt>
                <c:pt idx="7">
                  <c:v>7.8</c:v>
                </c:pt>
                <c:pt idx="8">
                  <c:v>13.1</c:v>
                </c:pt>
                <c:pt idx="9">
                  <c:v>11.7</c:v>
                </c:pt>
                <c:pt idx="10">
                  <c:v>8.1</c:v>
                </c:pt>
                <c:pt idx="11">
                  <c:v>6.5</c:v>
                </c:pt>
                <c:pt idx="12">
                  <c:v>0.1</c:v>
                </c:pt>
                <c:pt idx="13">
                  <c:v>-1</c:v>
                </c:pt>
                <c:pt idx="14">
                  <c:v>2.5</c:v>
                </c:pt>
                <c:pt idx="15">
                  <c:v>-0.8</c:v>
                </c:pt>
                <c:pt idx="16">
                  <c:v>-4.3</c:v>
                </c:pt>
                <c:pt idx="17">
                  <c:v>1</c:v>
                </c:pt>
                <c:pt idx="18">
                  <c:v>2.7</c:v>
                </c:pt>
                <c:pt idx="19">
                  <c:v>-2.8</c:v>
                </c:pt>
                <c:pt idx="20">
                  <c:v>-4</c:v>
                </c:pt>
                <c:pt idx="21">
                  <c:v>-0.3</c:v>
                </c:pt>
                <c:pt idx="22">
                  <c:v>3.6</c:v>
                </c:pt>
                <c:pt idx="23">
                  <c:v>-3.9</c:v>
                </c:pt>
                <c:pt idx="24">
                  <c:v>-6.3</c:v>
                </c:pt>
                <c:pt idx="25">
                  <c:v>-3.7</c:v>
                </c:pt>
                <c:pt idx="26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7835501"/>
        <c:axId val="50757462"/>
      </c:lineChart>
      <c:catAx>
        <c:axId val="5783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57462"/>
        <c:crosses val="autoZero"/>
        <c:auto val="1"/>
        <c:lblOffset val="100"/>
        <c:noMultiLvlLbl val="0"/>
      </c:catAx>
      <c:valAx>
        <c:axId val="5075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7835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12.7</c:v>
                </c:pt>
                <c:pt idx="1">
                  <c:v>11.2</c:v>
                </c:pt>
                <c:pt idx="2">
                  <c:v>12.4</c:v>
                </c:pt>
                <c:pt idx="3">
                  <c:v>10.9</c:v>
                </c:pt>
                <c:pt idx="4">
                  <c:v>12.5</c:v>
                </c:pt>
                <c:pt idx="5">
                  <c:v>12.8</c:v>
                </c:pt>
                <c:pt idx="6">
                  <c:v>10.3</c:v>
                </c:pt>
                <c:pt idx="7">
                  <c:v>13</c:v>
                </c:pt>
                <c:pt idx="8">
                  <c:v>13.9</c:v>
                </c:pt>
                <c:pt idx="9">
                  <c:v>13.3</c:v>
                </c:pt>
                <c:pt idx="10">
                  <c:v>11.6</c:v>
                </c:pt>
                <c:pt idx="11">
                  <c:v>11.1</c:v>
                </c:pt>
                <c:pt idx="12">
                  <c:v>10.1</c:v>
                </c:pt>
                <c:pt idx="13">
                  <c:v>9.6</c:v>
                </c:pt>
                <c:pt idx="14">
                  <c:v>10.2</c:v>
                </c:pt>
                <c:pt idx="15">
                  <c:v>8.2</c:v>
                </c:pt>
                <c:pt idx="16">
                  <c:v>6.3</c:v>
                </c:pt>
                <c:pt idx="17">
                  <c:v>8.7</c:v>
                </c:pt>
                <c:pt idx="18">
                  <c:v>9</c:v>
                </c:pt>
                <c:pt idx="19">
                  <c:v>6</c:v>
                </c:pt>
                <c:pt idx="20">
                  <c:v>4.9</c:v>
                </c:pt>
                <c:pt idx="21">
                  <c:v>7.3</c:v>
                </c:pt>
                <c:pt idx="22">
                  <c:v>8.9</c:v>
                </c:pt>
                <c:pt idx="23">
                  <c:v>6.2</c:v>
                </c:pt>
                <c:pt idx="24">
                  <c:v>3.9</c:v>
                </c:pt>
                <c:pt idx="25">
                  <c:v>6.7</c:v>
                </c:pt>
                <c:pt idx="26">
                  <c:v>10.1</c:v>
                </c:pt>
              </c:numCache>
            </c:numRef>
          </c:val>
          <c:smooth val="0"/>
        </c:ser>
        <c:marker val="1"/>
        <c:axId val="54163975"/>
        <c:axId val="17713728"/>
      </c:lineChart>
      <c:catAx>
        <c:axId val="5416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13728"/>
        <c:crosses val="autoZero"/>
        <c:auto val="1"/>
        <c:lblOffset val="100"/>
        <c:noMultiLvlLbl val="0"/>
      </c:catAx>
      <c:valAx>
        <c:axId val="1771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4163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12.7</c:v>
                </c:pt>
                <c:pt idx="1">
                  <c:v>11.9</c:v>
                </c:pt>
                <c:pt idx="2">
                  <c:v>12.4</c:v>
                </c:pt>
                <c:pt idx="3">
                  <c:v>11.9</c:v>
                </c:pt>
                <c:pt idx="4">
                  <c:v>12.5</c:v>
                </c:pt>
                <c:pt idx="5">
                  <c:v>12.8</c:v>
                </c:pt>
                <c:pt idx="6">
                  <c:v>10.7</c:v>
                </c:pt>
                <c:pt idx="7">
                  <c:v>12.9</c:v>
                </c:pt>
                <c:pt idx="8">
                  <c:v>13.7</c:v>
                </c:pt>
                <c:pt idx="9">
                  <c:v>13.2</c:v>
                </c:pt>
                <c:pt idx="10">
                  <c:v>12.5</c:v>
                </c:pt>
                <c:pt idx="11">
                  <c:v>11.9</c:v>
                </c:pt>
                <c:pt idx="12">
                  <c:v>11.2</c:v>
                </c:pt>
                <c:pt idx="13">
                  <c:v>10.7</c:v>
                </c:pt>
                <c:pt idx="14">
                  <c:v>11</c:v>
                </c:pt>
                <c:pt idx="15">
                  <c:v>7.9</c:v>
                </c:pt>
                <c:pt idx="16">
                  <c:v>8.6</c:v>
                </c:pt>
                <c:pt idx="17">
                  <c:v>9.4</c:v>
                </c:pt>
                <c:pt idx="18">
                  <c:v>10</c:v>
                </c:pt>
                <c:pt idx="19">
                  <c:v>8.4</c:v>
                </c:pt>
                <c:pt idx="20">
                  <c:v>7</c:v>
                </c:pt>
                <c:pt idx="21">
                  <c:v>8.2</c:v>
                </c:pt>
                <c:pt idx="22">
                  <c:v>9.2</c:v>
                </c:pt>
                <c:pt idx="23">
                  <c:v>7.7</c:v>
                </c:pt>
                <c:pt idx="24">
                  <c:v>6.3</c:v>
                </c:pt>
                <c:pt idx="25">
                  <c:v>7.1</c:v>
                </c:pt>
                <c:pt idx="26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13.9</c:v>
                </c:pt>
                <c:pt idx="1">
                  <c:v>13.8</c:v>
                </c:pt>
                <c:pt idx="2">
                  <c:v>13.7</c:v>
                </c:pt>
                <c:pt idx="3">
                  <c:v>13.7</c:v>
                </c:pt>
                <c:pt idx="4">
                  <c:v>13.7</c:v>
                </c:pt>
                <c:pt idx="5">
                  <c:v>13.6</c:v>
                </c:pt>
                <c:pt idx="6">
                  <c:v>13.7</c:v>
                </c:pt>
                <c:pt idx="7">
                  <c:v>13.6</c:v>
                </c:pt>
                <c:pt idx="8">
                  <c:v>13.7</c:v>
                </c:pt>
                <c:pt idx="9">
                  <c:v>13.8</c:v>
                </c:pt>
                <c:pt idx="10">
                  <c:v>13.8</c:v>
                </c:pt>
                <c:pt idx="11">
                  <c:v>13.7</c:v>
                </c:pt>
                <c:pt idx="12">
                  <c:v>13.7</c:v>
                </c:pt>
                <c:pt idx="13">
                  <c:v>13.4</c:v>
                </c:pt>
                <c:pt idx="14">
                  <c:v>13.2</c:v>
                </c:pt>
                <c:pt idx="15">
                  <c:v>13.1</c:v>
                </c:pt>
                <c:pt idx="16">
                  <c:v>12.9</c:v>
                </c:pt>
                <c:pt idx="17">
                  <c:v>12.7</c:v>
                </c:pt>
                <c:pt idx="18">
                  <c:v>12.5</c:v>
                </c:pt>
                <c:pt idx="19">
                  <c:v>12.4</c:v>
                </c:pt>
                <c:pt idx="20">
                  <c:v>12.1</c:v>
                </c:pt>
                <c:pt idx="21">
                  <c:v>11.9</c:v>
                </c:pt>
                <c:pt idx="22">
                  <c:v>11.7</c:v>
                </c:pt>
                <c:pt idx="23">
                  <c:v>11.7</c:v>
                </c:pt>
                <c:pt idx="24">
                  <c:v>11.5</c:v>
                </c:pt>
                <c:pt idx="25">
                  <c:v>11.1</c:v>
                </c:pt>
                <c:pt idx="26">
                  <c:v>11</c:v>
                </c:pt>
              </c:numCache>
            </c:numRef>
          </c:val>
          <c:smooth val="0"/>
        </c:ser>
        <c:marker val="1"/>
        <c:axId val="25205825"/>
        <c:axId val="25525834"/>
      </c:lineChart>
      <c:catAx>
        <c:axId val="2520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25834"/>
        <c:crosses val="autoZero"/>
        <c:auto val="1"/>
        <c:lblOffset val="100"/>
        <c:noMultiLvlLbl val="0"/>
      </c:catAx>
      <c:valAx>
        <c:axId val="2552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205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1001.0864177230216</c:v>
                </c:pt>
                <c:pt idx="1">
                  <c:v>1004.9137463125583</c:v>
                </c:pt>
                <c:pt idx="2">
                  <c:v>990.2252307394457</c:v>
                </c:pt>
                <c:pt idx="3">
                  <c:v>1000.2016286424083</c:v>
                </c:pt>
                <c:pt idx="4">
                  <c:v>997.1431965410446</c:v>
                </c:pt>
                <c:pt idx="5">
                  <c:v>1001.8398332629832</c:v>
                </c:pt>
                <c:pt idx="6">
                  <c:v>1018.2035464266324</c:v>
                </c:pt>
                <c:pt idx="7">
                  <c:v>1016.0631208247817</c:v>
                </c:pt>
                <c:pt idx="8">
                  <c:v>1017.736381322532</c:v>
                </c:pt>
                <c:pt idx="9">
                  <c:v>1014.5038687466191</c:v>
                </c:pt>
                <c:pt idx="10">
                  <c:v>1021.3958497693492</c:v>
                </c:pt>
                <c:pt idx="11">
                  <c:v>1022.6044976807248</c:v>
                </c:pt>
                <c:pt idx="12">
                  <c:v>1023.1281294682004</c:v>
                </c:pt>
                <c:pt idx="13">
                  <c:v>1022.5927828438156</c:v>
                </c:pt>
                <c:pt idx="14">
                  <c:v>1021.2270877378979</c:v>
                </c:pt>
                <c:pt idx="15">
                  <c:v>1022.4955004075935</c:v>
                </c:pt>
                <c:pt idx="16">
                  <c:v>1027.8877256585602</c:v>
                </c:pt>
                <c:pt idx="17">
                  <c:v>1019.9136773559636</c:v>
                </c:pt>
                <c:pt idx="18">
                  <c:v>1011.568652089144</c:v>
                </c:pt>
                <c:pt idx="19">
                  <c:v>1019.0681221939408</c:v>
                </c:pt>
                <c:pt idx="20">
                  <c:v>1020.8599274603944</c:v>
                </c:pt>
                <c:pt idx="21">
                  <c:v>1017.342608063642</c:v>
                </c:pt>
                <c:pt idx="22">
                  <c:v>1000.7541764428778</c:v>
                </c:pt>
                <c:pt idx="23">
                  <c:v>1017.1480216067051</c:v>
                </c:pt>
                <c:pt idx="24">
                  <c:v>1030.0087402979595</c:v>
                </c:pt>
                <c:pt idx="25">
                  <c:v>1019.569170588159</c:v>
                </c:pt>
                <c:pt idx="26">
                  <c:v>1014.5614243281846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8405915"/>
        <c:axId val="54326644"/>
      </c:lineChart>
      <c:catAx>
        <c:axId val="28405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26644"/>
        <c:crosses val="autoZero"/>
        <c:auto val="1"/>
        <c:lblOffset val="100"/>
        <c:noMultiLvlLbl val="0"/>
      </c:catAx>
      <c:valAx>
        <c:axId val="5432664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40591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12.753460794592536</c:v>
                </c:pt>
                <c:pt idx="1">
                  <c:v>10.606490873940142</c:v>
                </c:pt>
                <c:pt idx="2">
                  <c:v>14.27385232566414</c:v>
                </c:pt>
                <c:pt idx="3">
                  <c:v>9.399830833168876</c:v>
                </c:pt>
                <c:pt idx="4">
                  <c:v>12.670497314353293</c:v>
                </c:pt>
                <c:pt idx="5">
                  <c:v>10.259803705640204</c:v>
                </c:pt>
                <c:pt idx="6">
                  <c:v>8.8937651771902</c:v>
                </c:pt>
                <c:pt idx="7">
                  <c:v>15.05542785566097</c:v>
                </c:pt>
                <c:pt idx="8">
                  <c:v>12.709134440853465</c:v>
                </c:pt>
                <c:pt idx="9">
                  <c:v>11.7617974356069</c:v>
                </c:pt>
                <c:pt idx="10">
                  <c:v>8.361821097679641</c:v>
                </c:pt>
                <c:pt idx="11">
                  <c:v>7.377338475139887</c:v>
                </c:pt>
                <c:pt idx="12">
                  <c:v>6.1295600914648585</c:v>
                </c:pt>
                <c:pt idx="13">
                  <c:v>7.678323656238712</c:v>
                </c:pt>
                <c:pt idx="14">
                  <c:v>9.096216500890597</c:v>
                </c:pt>
                <c:pt idx="15">
                  <c:v>7.362286220674809</c:v>
                </c:pt>
                <c:pt idx="16">
                  <c:v>1.271741155218525</c:v>
                </c:pt>
                <c:pt idx="17">
                  <c:v>8.891547842811494</c:v>
                </c:pt>
                <c:pt idx="18">
                  <c:v>6.677955956216921</c:v>
                </c:pt>
                <c:pt idx="19">
                  <c:v>0.913523902688677</c:v>
                </c:pt>
                <c:pt idx="20">
                  <c:v>2.1859594253867227</c:v>
                </c:pt>
                <c:pt idx="21">
                  <c:v>6.704804580739483</c:v>
                </c:pt>
                <c:pt idx="22">
                  <c:v>7.44357875455782</c:v>
                </c:pt>
                <c:pt idx="23">
                  <c:v>1.9861193652925255</c:v>
                </c:pt>
                <c:pt idx="24">
                  <c:v>-1.2475589167899395</c:v>
                </c:pt>
                <c:pt idx="25">
                  <c:v>6.8227207921786865</c:v>
                </c:pt>
                <c:pt idx="26">
                  <c:v>10.668473343282496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9177749"/>
        <c:axId val="38382014"/>
      </c:lineChart>
      <c:catAx>
        <c:axId val="19177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82014"/>
        <c:crosses val="autoZero"/>
        <c:auto val="1"/>
        <c:lblOffset val="100"/>
        <c:noMultiLvlLbl val="0"/>
      </c:catAx>
      <c:valAx>
        <c:axId val="38382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9177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0.84925</cdr:x>
      <cdr:y>0.032</cdr:y>
    </cdr:from>
    <cdr:to>
      <cdr:x>0.937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610975" y="219075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aa81e9e-6be4-44c9-bb37-b5a8c7275f69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50c31cc-2f5f-4faf-9981-2fd55f34a9d1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307d175-4d1a-42da-b292-fc07cecf7ef4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0.51175</cdr:y>
    </cdr:from>
    <cdr:to>
      <cdr:x>0.5205</cdr:x>
      <cdr:y>0.551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5282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541896c-3232-4982-a5b6-b6605a4bbd52}" type="TxLink">
            <a:rPr lang="en-US" cap="none" sz="1000" b="0" i="0" u="none" baseline="0"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0788f93-3a8a-4a78-9149-fad17a90d5b8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677900" cy="6953250"/>
    <xdr:graphicFrame>
      <xdr:nvGraphicFramePr>
        <xdr:cNvPr id="1" name="Shape 1025"/>
        <xdr:cNvGraphicFramePr/>
      </xdr:nvGraphicFramePr>
      <xdr:xfrm>
        <a:off x="0" y="0"/>
        <a:ext cx="136779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aebb650-ebc7-48e5-b4a1-f3b2d8495f8f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1631896-9f45-4016-8d1e-aae1eef822f6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</cdr:y>
    </cdr:from>
    <cdr:to>
      <cdr:x>0.90575</cdr:x>
      <cdr:y>0.06425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0594012-f26e-47d0-a755-0fa1525b3cfb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38805d8-05e9-485e-9d50-fcd31f1c3dc9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10" activePane="bottomLeft" state="split"/>
      <selection pane="topLeft" activeCell="S4" sqref="S4"/>
      <selection pane="bottomLeft" activeCell="W37" sqref="W37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124</v>
      </c>
      <c r="R4" s="60">
        <v>2010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13.3</v>
      </c>
      <c r="C9" s="65">
        <v>13</v>
      </c>
      <c r="D9" s="65">
        <v>14.4</v>
      </c>
      <c r="E9" s="65">
        <v>9.5</v>
      </c>
      <c r="F9" s="66">
        <f aca="true" t="shared" si="0" ref="F9:F39">AVERAGE(D9:E9)</f>
        <v>11.95</v>
      </c>
      <c r="G9" s="67">
        <f>100*(AJ9/AH9)</f>
        <v>96.48894057799359</v>
      </c>
      <c r="H9" s="67">
        <f aca="true" t="shared" si="1" ref="H9:H39">AK9</f>
        <v>12.753460794592536</v>
      </c>
      <c r="I9" s="68">
        <v>4.2</v>
      </c>
      <c r="J9" s="66"/>
      <c r="K9" s="68"/>
      <c r="L9" s="65">
        <v>12.7</v>
      </c>
      <c r="M9" s="65">
        <v>12.7</v>
      </c>
      <c r="N9" s="65">
        <v>13.4</v>
      </c>
      <c r="O9" s="66">
        <v>13.9</v>
      </c>
      <c r="P9" s="69" t="s">
        <v>104</v>
      </c>
      <c r="Q9" s="70">
        <v>31</v>
      </c>
      <c r="R9" s="67">
        <v>0</v>
      </c>
      <c r="S9" s="67">
        <v>30</v>
      </c>
      <c r="T9" s="67">
        <v>16</v>
      </c>
      <c r="U9" s="67"/>
      <c r="V9" s="71">
        <v>8</v>
      </c>
      <c r="W9" s="64">
        <v>991</v>
      </c>
      <c r="X9" s="121">
        <f aca="true" t="shared" si="2" ref="X9:X39">W9+AU17</f>
        <v>1001.0864177230216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1</v>
      </c>
      <c r="AF9">
        <f aca="true" t="shared" si="4" ref="AF9:AF39">IF((MAX($R$9:$R$39)=$R9),A9,0)</f>
        <v>0</v>
      </c>
      <c r="AH9">
        <f>6.107*EXP(17.38*(B9/(239+B9)))</f>
        <v>15.265917559839318</v>
      </c>
      <c r="AI9">
        <f aca="true" t="shared" si="5" ref="AI9:AI39">IF(W9&gt;=0,6.107*EXP(17.38*(C9/(239+C9))),6.107*EXP(22.44*(C9/(272.4+C9))))</f>
        <v>14.96962212299885</v>
      </c>
      <c r="AJ9">
        <f aca="true" t="shared" si="6" ref="AJ9:AJ39">IF(C9&gt;=0,AI9-(0.000799*1000*(B9-C9)),AI9-(0.00072*1000*(B9-C9)))</f>
        <v>14.729922122998849</v>
      </c>
      <c r="AK9">
        <f>239*LN(AJ9/6.107)/(17.38-LN(AJ9/6.107))</f>
        <v>12.753460794592536</v>
      </c>
      <c r="AM9">
        <f>COUNTIF(V9:V39,"&lt;1")</f>
        <v>4</v>
      </c>
      <c r="AN9">
        <f>COUNTIF(E9:E39,"&lt;0")</f>
        <v>4</v>
      </c>
      <c r="AO9">
        <f>COUNTIF(I9:I39,"&lt;0")</f>
        <v>9</v>
      </c>
      <c r="AP9">
        <f>COUNTIF(Q9:Q39,"&gt;=39")</f>
        <v>0</v>
      </c>
    </row>
    <row r="10" spans="1:37" ht="12.75">
      <c r="A10" s="72">
        <v>2</v>
      </c>
      <c r="B10" s="73">
        <v>10.8</v>
      </c>
      <c r="C10" s="74">
        <v>10.7</v>
      </c>
      <c r="D10" s="74">
        <v>15.7</v>
      </c>
      <c r="E10" s="74">
        <v>6.3</v>
      </c>
      <c r="F10" s="75">
        <f t="shared" si="0"/>
        <v>11</v>
      </c>
      <c r="G10" s="67">
        <f aca="true" t="shared" si="7" ref="G10:G39">100*(AJ10/AH10)</f>
        <v>98.71913167359287</v>
      </c>
      <c r="H10" s="76">
        <f t="shared" si="1"/>
        <v>10.606490873940142</v>
      </c>
      <c r="I10" s="77">
        <v>2.6</v>
      </c>
      <c r="J10" s="75"/>
      <c r="K10" s="77"/>
      <c r="L10" s="74">
        <v>11.2</v>
      </c>
      <c r="M10" s="74">
        <v>11.9</v>
      </c>
      <c r="N10" s="74">
        <v>13.2</v>
      </c>
      <c r="O10" s="75">
        <v>13.8</v>
      </c>
      <c r="P10" s="78" t="s">
        <v>105</v>
      </c>
      <c r="Q10" s="79">
        <v>17</v>
      </c>
      <c r="R10" s="76">
        <v>1.6</v>
      </c>
      <c r="S10" s="76">
        <v>61.5</v>
      </c>
      <c r="T10" s="76">
        <v>13.7</v>
      </c>
      <c r="U10" s="76"/>
      <c r="V10" s="80">
        <v>3</v>
      </c>
      <c r="W10" s="73">
        <v>994.7</v>
      </c>
      <c r="X10" s="121">
        <f t="shared" si="2"/>
        <v>1004.9137463125583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12.946853529753223</v>
      </c>
      <c r="AI10">
        <f t="shared" si="5"/>
        <v>12.86092138362429</v>
      </c>
      <c r="AJ10">
        <f t="shared" si="6"/>
        <v>12.78102138362429</v>
      </c>
      <c r="AK10">
        <f aca="true" t="shared" si="12" ref="AK10:AK39">239*LN(AJ10/6.107)/(17.38-LN(AJ10/6.107))</f>
        <v>10.606490873940142</v>
      </c>
    </row>
    <row r="11" spans="1:37" ht="12.75">
      <c r="A11" s="63">
        <v>3</v>
      </c>
      <c r="B11" s="64">
        <v>14.8</v>
      </c>
      <c r="C11" s="65">
        <v>14.5</v>
      </c>
      <c r="D11" s="65">
        <v>15.1</v>
      </c>
      <c r="E11" s="65">
        <v>8.7</v>
      </c>
      <c r="F11" s="66">
        <f t="shared" si="0"/>
        <v>11.899999999999999</v>
      </c>
      <c r="G11" s="67">
        <f t="shared" si="7"/>
        <v>96.6571925572651</v>
      </c>
      <c r="H11" s="67">
        <f t="shared" si="1"/>
        <v>14.27385232566414</v>
      </c>
      <c r="I11" s="68">
        <v>5.5</v>
      </c>
      <c r="J11" s="66"/>
      <c r="K11" s="68"/>
      <c r="L11" s="65">
        <v>12.4</v>
      </c>
      <c r="M11" s="65">
        <v>12.4</v>
      </c>
      <c r="N11" s="65">
        <v>13.2</v>
      </c>
      <c r="O11" s="66">
        <v>13.7</v>
      </c>
      <c r="P11" s="69" t="s">
        <v>108</v>
      </c>
      <c r="Q11" s="70">
        <v>29</v>
      </c>
      <c r="R11" s="67">
        <v>0</v>
      </c>
      <c r="S11" s="67">
        <v>30</v>
      </c>
      <c r="T11" s="67">
        <v>10.5</v>
      </c>
      <c r="U11" s="67"/>
      <c r="V11" s="71">
        <v>8</v>
      </c>
      <c r="W11" s="64">
        <v>980.3</v>
      </c>
      <c r="X11" s="121">
        <f t="shared" si="2"/>
        <v>990.2252307394457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16.8260215853932</v>
      </c>
      <c r="AI11">
        <f t="shared" si="5"/>
        <v>16.503260083520495</v>
      </c>
      <c r="AJ11">
        <f t="shared" si="6"/>
        <v>16.263560083520495</v>
      </c>
      <c r="AK11">
        <f t="shared" si="12"/>
        <v>14.27385232566414</v>
      </c>
    </row>
    <row r="12" spans="1:37" ht="12.75">
      <c r="A12" s="72">
        <v>4</v>
      </c>
      <c r="B12" s="73">
        <v>9.8</v>
      </c>
      <c r="C12" s="74">
        <v>9.6</v>
      </c>
      <c r="D12" s="74">
        <v>17.8</v>
      </c>
      <c r="E12" s="74">
        <v>6.4</v>
      </c>
      <c r="F12" s="75">
        <f t="shared" si="0"/>
        <v>12.100000000000001</v>
      </c>
      <c r="G12" s="67">
        <f t="shared" si="7"/>
        <v>97.34623601085192</v>
      </c>
      <c r="H12" s="76">
        <f t="shared" si="1"/>
        <v>9.399830833168876</v>
      </c>
      <c r="I12" s="77">
        <v>3.3</v>
      </c>
      <c r="J12" s="75"/>
      <c r="K12" s="77"/>
      <c r="L12" s="74">
        <v>10.9</v>
      </c>
      <c r="M12" s="74">
        <v>11.9</v>
      </c>
      <c r="N12" s="74">
        <v>13.2</v>
      </c>
      <c r="O12" s="75">
        <v>13.7</v>
      </c>
      <c r="P12" s="78" t="s">
        <v>109</v>
      </c>
      <c r="Q12" s="79">
        <v>15</v>
      </c>
      <c r="R12" s="76">
        <v>6.5</v>
      </c>
      <c r="S12" s="76">
        <v>58.2</v>
      </c>
      <c r="T12" s="76">
        <v>0.3</v>
      </c>
      <c r="U12" s="76"/>
      <c r="V12" s="80">
        <v>3</v>
      </c>
      <c r="W12" s="73">
        <v>990</v>
      </c>
      <c r="X12" s="121">
        <f t="shared" si="2"/>
        <v>1000.2016286424083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12.109831554040031</v>
      </c>
      <c r="AI12">
        <f t="shared" si="5"/>
        <v>11.948265205112428</v>
      </c>
      <c r="AJ12">
        <f t="shared" si="6"/>
        <v>11.788465205112427</v>
      </c>
      <c r="AK12">
        <f t="shared" si="12"/>
        <v>9.399830833168876</v>
      </c>
    </row>
    <row r="13" spans="1:37" ht="12.75">
      <c r="A13" s="63">
        <v>5</v>
      </c>
      <c r="B13" s="64">
        <v>13.4</v>
      </c>
      <c r="C13" s="65">
        <v>13</v>
      </c>
      <c r="D13" s="65">
        <v>17.5</v>
      </c>
      <c r="E13" s="65">
        <v>9.8</v>
      </c>
      <c r="F13" s="66">
        <f t="shared" si="0"/>
        <v>13.65</v>
      </c>
      <c r="G13" s="67">
        <f t="shared" si="7"/>
        <v>95.34161539577467</v>
      </c>
      <c r="H13" s="67">
        <f t="shared" si="1"/>
        <v>12.670497314353293</v>
      </c>
      <c r="I13" s="68">
        <v>6.7</v>
      </c>
      <c r="J13" s="66"/>
      <c r="K13" s="68"/>
      <c r="L13" s="65">
        <v>12.5</v>
      </c>
      <c r="M13" s="65">
        <v>12.5</v>
      </c>
      <c r="N13" s="65">
        <v>13.1</v>
      </c>
      <c r="O13" s="66">
        <v>13.7</v>
      </c>
      <c r="P13" s="69" t="s">
        <v>114</v>
      </c>
      <c r="Q13" s="70">
        <v>21</v>
      </c>
      <c r="R13" s="67">
        <v>2.6</v>
      </c>
      <c r="S13" s="67">
        <v>65</v>
      </c>
      <c r="T13" s="67">
        <v>0.6</v>
      </c>
      <c r="U13" s="67"/>
      <c r="V13" s="71">
        <v>8</v>
      </c>
      <c r="W13" s="64">
        <v>987.1</v>
      </c>
      <c r="X13" s="121">
        <f t="shared" si="2"/>
        <v>997.1431965410446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15.365821170728879</v>
      </c>
      <c r="AI13">
        <f t="shared" si="5"/>
        <v>14.96962212299885</v>
      </c>
      <c r="AJ13">
        <f t="shared" si="6"/>
        <v>14.650022122998848</v>
      </c>
      <c r="AK13">
        <f t="shared" si="12"/>
        <v>12.670497314353293</v>
      </c>
    </row>
    <row r="14" spans="1:37" ht="12.75">
      <c r="A14" s="72">
        <v>6</v>
      </c>
      <c r="B14" s="73">
        <v>12</v>
      </c>
      <c r="C14" s="74">
        <v>11.1</v>
      </c>
      <c r="D14" s="74">
        <v>16.8</v>
      </c>
      <c r="E14" s="74">
        <v>11.3</v>
      </c>
      <c r="F14" s="75">
        <f t="shared" si="0"/>
        <v>14.05</v>
      </c>
      <c r="G14" s="67">
        <f t="shared" si="7"/>
        <v>89.0887879959745</v>
      </c>
      <c r="H14" s="76">
        <f t="shared" si="1"/>
        <v>10.259803705640204</v>
      </c>
      <c r="I14" s="77">
        <v>7.4</v>
      </c>
      <c r="J14" s="75"/>
      <c r="K14" s="77"/>
      <c r="L14" s="74">
        <v>12.8</v>
      </c>
      <c r="M14" s="74">
        <v>12.8</v>
      </c>
      <c r="N14" s="74">
        <v>13.3</v>
      </c>
      <c r="O14" s="75">
        <v>13.6</v>
      </c>
      <c r="P14" s="78" t="s">
        <v>113</v>
      </c>
      <c r="Q14" s="79">
        <v>26</v>
      </c>
      <c r="R14" s="76">
        <v>4.6</v>
      </c>
      <c r="S14" s="76">
        <v>68.5</v>
      </c>
      <c r="T14" s="76" t="s">
        <v>115</v>
      </c>
      <c r="U14" s="76"/>
      <c r="V14" s="80">
        <v>4</v>
      </c>
      <c r="W14" s="73">
        <v>991.7</v>
      </c>
      <c r="X14" s="121">
        <f t="shared" si="2"/>
        <v>1001.8398332629832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14.01813696808305</v>
      </c>
      <c r="AI14">
        <f t="shared" si="5"/>
        <v>13.207688324480838</v>
      </c>
      <c r="AJ14">
        <f t="shared" si="6"/>
        <v>12.488588324480837</v>
      </c>
      <c r="AK14">
        <f t="shared" si="12"/>
        <v>10.259803705640204</v>
      </c>
    </row>
    <row r="15" spans="1:37" ht="12.75">
      <c r="A15" s="63">
        <v>7</v>
      </c>
      <c r="B15" s="64">
        <v>9.3</v>
      </c>
      <c r="C15" s="65">
        <v>9.1</v>
      </c>
      <c r="D15" s="65">
        <v>17.8</v>
      </c>
      <c r="E15" s="65">
        <v>5.8</v>
      </c>
      <c r="F15" s="66">
        <f t="shared" si="0"/>
        <v>11.8</v>
      </c>
      <c r="G15" s="67">
        <f t="shared" si="7"/>
        <v>97.29577336809606</v>
      </c>
      <c r="H15" s="67">
        <f t="shared" si="1"/>
        <v>8.8937651771902</v>
      </c>
      <c r="I15" s="68">
        <v>0.7</v>
      </c>
      <c r="J15" s="66"/>
      <c r="K15" s="68"/>
      <c r="L15" s="65">
        <v>10.3</v>
      </c>
      <c r="M15" s="65">
        <v>10.7</v>
      </c>
      <c r="N15" s="65">
        <v>13.2</v>
      </c>
      <c r="O15" s="66">
        <v>13.7</v>
      </c>
      <c r="P15" s="69" t="s">
        <v>105</v>
      </c>
      <c r="Q15" s="70">
        <v>15</v>
      </c>
      <c r="R15" s="67">
        <v>3.8</v>
      </c>
      <c r="S15" s="67">
        <v>68</v>
      </c>
      <c r="T15" s="67">
        <v>0.3</v>
      </c>
      <c r="U15" s="67"/>
      <c r="V15" s="71">
        <v>8</v>
      </c>
      <c r="W15" s="64">
        <v>1007.8</v>
      </c>
      <c r="X15" s="121">
        <f t="shared" si="2"/>
        <v>1018.2035464266324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11.709473318755796</v>
      </c>
      <c r="AI15">
        <f t="shared" si="5"/>
        <v>11.552622622814317</v>
      </c>
      <c r="AJ15">
        <f t="shared" si="6"/>
        <v>11.392822622814316</v>
      </c>
      <c r="AK15">
        <f t="shared" si="12"/>
        <v>8.8937651771902</v>
      </c>
    </row>
    <row r="16" spans="1:37" ht="12.75">
      <c r="A16" s="72">
        <v>8</v>
      </c>
      <c r="B16" s="73">
        <v>15.4</v>
      </c>
      <c r="C16" s="74">
        <v>15.2</v>
      </c>
      <c r="D16" s="74">
        <v>17.7</v>
      </c>
      <c r="E16" s="74">
        <v>9.3</v>
      </c>
      <c r="F16" s="75">
        <f t="shared" si="0"/>
        <v>13.5</v>
      </c>
      <c r="G16" s="67">
        <f t="shared" si="7"/>
        <v>97.80980728717749</v>
      </c>
      <c r="H16" s="76">
        <f t="shared" si="1"/>
        <v>15.05542785566097</v>
      </c>
      <c r="I16" s="77">
        <v>7.8</v>
      </c>
      <c r="J16" s="75"/>
      <c r="K16" s="77"/>
      <c r="L16" s="74">
        <v>13</v>
      </c>
      <c r="M16" s="74">
        <v>12.9</v>
      </c>
      <c r="N16" s="74">
        <v>13.1</v>
      </c>
      <c r="O16" s="75">
        <v>13.6</v>
      </c>
      <c r="P16" s="78" t="s">
        <v>118</v>
      </c>
      <c r="Q16" s="79">
        <v>20</v>
      </c>
      <c r="R16" s="76">
        <v>0.1</v>
      </c>
      <c r="S16" s="76">
        <v>30</v>
      </c>
      <c r="T16" s="76">
        <v>0</v>
      </c>
      <c r="U16" s="76"/>
      <c r="V16" s="80">
        <v>8</v>
      </c>
      <c r="W16" s="73">
        <v>1005.9</v>
      </c>
      <c r="X16" s="121">
        <f t="shared" si="2"/>
        <v>1016.0631208247817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17.48820841929759</v>
      </c>
      <c r="AI16">
        <f t="shared" si="5"/>
        <v>17.264982952894922</v>
      </c>
      <c r="AJ16">
        <f t="shared" si="6"/>
        <v>17.10518295289492</v>
      </c>
      <c r="AK16">
        <f t="shared" si="12"/>
        <v>15.05542785566097</v>
      </c>
    </row>
    <row r="17" spans="1:47" ht="12.75">
      <c r="A17" s="63">
        <v>9</v>
      </c>
      <c r="B17" s="64">
        <v>13.8</v>
      </c>
      <c r="C17" s="65">
        <v>13.2</v>
      </c>
      <c r="D17" s="65">
        <v>15.7</v>
      </c>
      <c r="E17" s="65">
        <v>13.1</v>
      </c>
      <c r="F17" s="66">
        <f t="shared" si="0"/>
        <v>14.399999999999999</v>
      </c>
      <c r="G17" s="67">
        <f t="shared" si="7"/>
        <v>93.12660198410165</v>
      </c>
      <c r="H17" s="67">
        <f t="shared" si="1"/>
        <v>12.709134440853465</v>
      </c>
      <c r="I17" s="68">
        <v>13.1</v>
      </c>
      <c r="J17" s="66"/>
      <c r="K17" s="68"/>
      <c r="L17" s="65">
        <v>13.9</v>
      </c>
      <c r="M17" s="65">
        <v>13.7</v>
      </c>
      <c r="N17" s="65">
        <v>13.7</v>
      </c>
      <c r="O17" s="66">
        <v>13.7</v>
      </c>
      <c r="P17" s="69" t="s">
        <v>120</v>
      </c>
      <c r="Q17" s="70">
        <v>23</v>
      </c>
      <c r="R17" s="67">
        <v>0.2</v>
      </c>
      <c r="S17" s="67">
        <v>32</v>
      </c>
      <c r="T17" s="67" t="s">
        <v>115</v>
      </c>
      <c r="U17" s="67"/>
      <c r="V17" s="71">
        <v>8</v>
      </c>
      <c r="W17" s="64">
        <v>1007.5</v>
      </c>
      <c r="X17" s="121">
        <f t="shared" si="2"/>
        <v>1017.736381322532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15.771202559854595</v>
      </c>
      <c r="AI17">
        <f t="shared" si="5"/>
        <v>15.166585036022243</v>
      </c>
      <c r="AJ17">
        <f t="shared" si="6"/>
        <v>14.68718503602224</v>
      </c>
      <c r="AK17">
        <f t="shared" si="12"/>
        <v>12.709134440853465</v>
      </c>
      <c r="AU17">
        <f aca="true" t="shared" si="13" ref="AU17:AU47">W9*(10^(85/(18429.1+(67.53*B9)+(0.003*31)))-1)</f>
        <v>10.086417723021578</v>
      </c>
    </row>
    <row r="18" spans="1:47" ht="12.75">
      <c r="A18" s="72">
        <v>10</v>
      </c>
      <c r="B18" s="73">
        <v>13.8</v>
      </c>
      <c r="C18" s="74">
        <v>12.7</v>
      </c>
      <c r="D18" s="74">
        <v>18.9</v>
      </c>
      <c r="E18" s="74">
        <v>12.2</v>
      </c>
      <c r="F18" s="75">
        <f t="shared" si="0"/>
        <v>15.549999999999999</v>
      </c>
      <c r="G18" s="67">
        <f t="shared" si="7"/>
        <v>87.49803067298966</v>
      </c>
      <c r="H18" s="76">
        <f t="shared" si="1"/>
        <v>11.7617974356069</v>
      </c>
      <c r="I18" s="77">
        <v>11.7</v>
      </c>
      <c r="J18" s="75"/>
      <c r="K18" s="77"/>
      <c r="L18" s="74">
        <v>13.3</v>
      </c>
      <c r="M18" s="74">
        <v>13.2</v>
      </c>
      <c r="N18" s="74">
        <v>13.7</v>
      </c>
      <c r="O18" s="75">
        <v>13.8</v>
      </c>
      <c r="P18" s="78" t="s">
        <v>122</v>
      </c>
      <c r="Q18" s="79">
        <v>22</v>
      </c>
      <c r="R18" s="76">
        <v>5.6</v>
      </c>
      <c r="S18" s="76">
        <v>60.1</v>
      </c>
      <c r="T18" s="76">
        <v>0</v>
      </c>
      <c r="U18" s="76"/>
      <c r="V18" s="80">
        <v>8</v>
      </c>
      <c r="W18" s="73">
        <v>1004.3</v>
      </c>
      <c r="X18" s="121">
        <f t="shared" si="2"/>
        <v>1014.5038687466191</v>
      </c>
      <c r="Y18" s="127">
        <v>0</v>
      </c>
      <c r="Z18" s="134">
        <v>0</v>
      </c>
      <c r="AA18" s="127">
        <v>0</v>
      </c>
      <c r="AB18">
        <f t="shared" si="8"/>
        <v>10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15.771202559854595</v>
      </c>
      <c r="AI18">
        <f t="shared" si="5"/>
        <v>14.678391653320906</v>
      </c>
      <c r="AJ18">
        <f t="shared" si="6"/>
        <v>13.799491653320905</v>
      </c>
      <c r="AK18">
        <f t="shared" si="12"/>
        <v>11.7617974356069</v>
      </c>
      <c r="AU18">
        <f t="shared" si="13"/>
        <v>10.213746312558238</v>
      </c>
    </row>
    <row r="19" spans="1:47" ht="12.75">
      <c r="A19" s="63">
        <v>11</v>
      </c>
      <c r="B19" s="64">
        <v>10.4</v>
      </c>
      <c r="C19" s="65">
        <v>9.4</v>
      </c>
      <c r="D19" s="65">
        <v>15.4</v>
      </c>
      <c r="E19" s="65">
        <v>9.7</v>
      </c>
      <c r="F19" s="66">
        <f t="shared" si="0"/>
        <v>12.55</v>
      </c>
      <c r="G19" s="67">
        <f t="shared" si="7"/>
        <v>87.17664474975228</v>
      </c>
      <c r="H19" s="67">
        <f t="shared" si="1"/>
        <v>8.361821097679641</v>
      </c>
      <c r="I19" s="68">
        <v>8.1</v>
      </c>
      <c r="J19" s="66"/>
      <c r="K19" s="68"/>
      <c r="L19" s="65">
        <v>11.6</v>
      </c>
      <c r="M19" s="65">
        <v>12.5</v>
      </c>
      <c r="N19" s="65">
        <v>13.7</v>
      </c>
      <c r="O19" s="66">
        <v>13.8</v>
      </c>
      <c r="P19" s="69" t="s">
        <v>122</v>
      </c>
      <c r="Q19" s="70">
        <v>23</v>
      </c>
      <c r="R19" s="67">
        <v>6.5</v>
      </c>
      <c r="S19" s="67">
        <v>60</v>
      </c>
      <c r="T19" s="67">
        <v>0</v>
      </c>
      <c r="U19" s="67"/>
      <c r="V19" s="71">
        <v>8</v>
      </c>
      <c r="W19" s="64">
        <v>1011</v>
      </c>
      <c r="X19" s="121">
        <f t="shared" si="2"/>
        <v>1021.3958497693492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12.606128038469452</v>
      </c>
      <c r="AI19">
        <f t="shared" si="5"/>
        <v>11.78859945679543</v>
      </c>
      <c r="AJ19">
        <f t="shared" si="6"/>
        <v>10.98959945679543</v>
      </c>
      <c r="AK19">
        <f t="shared" si="12"/>
        <v>8.361821097679641</v>
      </c>
      <c r="AU19">
        <f t="shared" si="13"/>
        <v>9.925230739445778</v>
      </c>
    </row>
    <row r="20" spans="1:47" ht="12.75">
      <c r="A20" s="72">
        <v>12</v>
      </c>
      <c r="B20" s="73">
        <v>10.5</v>
      </c>
      <c r="C20" s="74">
        <v>9</v>
      </c>
      <c r="D20" s="74">
        <v>11.2</v>
      </c>
      <c r="E20" s="74">
        <v>8.9</v>
      </c>
      <c r="F20" s="75">
        <f t="shared" si="0"/>
        <v>10.05</v>
      </c>
      <c r="G20" s="67">
        <f t="shared" si="7"/>
        <v>80.97666622398748</v>
      </c>
      <c r="H20" s="76">
        <f t="shared" si="1"/>
        <v>7.377338475139887</v>
      </c>
      <c r="I20" s="77">
        <v>6.5</v>
      </c>
      <c r="J20" s="75"/>
      <c r="K20" s="77"/>
      <c r="L20" s="74">
        <v>11.1</v>
      </c>
      <c r="M20" s="74">
        <v>11.9</v>
      </c>
      <c r="N20" s="74">
        <v>13.2</v>
      </c>
      <c r="O20" s="75">
        <v>13.7</v>
      </c>
      <c r="P20" s="78" t="s">
        <v>127</v>
      </c>
      <c r="Q20" s="79">
        <v>14</v>
      </c>
      <c r="R20" s="76">
        <v>0</v>
      </c>
      <c r="S20" s="76">
        <v>25</v>
      </c>
      <c r="T20" s="76">
        <v>0</v>
      </c>
      <c r="U20" s="76"/>
      <c r="V20" s="80">
        <v>8</v>
      </c>
      <c r="W20" s="73">
        <v>1012.2</v>
      </c>
      <c r="X20" s="121">
        <f t="shared" si="2"/>
        <v>1022.6044976807248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12.690561141441451</v>
      </c>
      <c r="AI20">
        <f t="shared" si="5"/>
        <v>11.474893337456098</v>
      </c>
      <c r="AJ20">
        <f t="shared" si="6"/>
        <v>10.2763933374561</v>
      </c>
      <c r="AK20">
        <f t="shared" si="12"/>
        <v>7.377338475139887</v>
      </c>
      <c r="AU20">
        <f t="shared" si="13"/>
        <v>10.201628642408311</v>
      </c>
    </row>
    <row r="21" spans="1:47" ht="12.75">
      <c r="A21" s="63">
        <v>13</v>
      </c>
      <c r="B21" s="64">
        <v>10</v>
      </c>
      <c r="C21" s="65">
        <v>8.2</v>
      </c>
      <c r="D21" s="65">
        <v>12.9</v>
      </c>
      <c r="E21" s="65">
        <v>4.2</v>
      </c>
      <c r="F21" s="66">
        <f t="shared" si="0"/>
        <v>8.55</v>
      </c>
      <c r="G21" s="67">
        <f t="shared" si="7"/>
        <v>76.8435767648866</v>
      </c>
      <c r="H21" s="67">
        <f t="shared" si="1"/>
        <v>6.1295600914648585</v>
      </c>
      <c r="I21" s="68">
        <v>0.1</v>
      </c>
      <c r="J21" s="66"/>
      <c r="K21" s="68"/>
      <c r="L21" s="65">
        <v>10.1</v>
      </c>
      <c r="M21" s="65">
        <v>11.2</v>
      </c>
      <c r="N21" s="65">
        <v>12.9</v>
      </c>
      <c r="O21" s="66">
        <v>13.7</v>
      </c>
      <c r="P21" s="69" t="s">
        <v>128</v>
      </c>
      <c r="Q21" s="70">
        <v>12</v>
      </c>
      <c r="R21" s="67">
        <v>3.6</v>
      </c>
      <c r="S21" s="67">
        <v>66.5</v>
      </c>
      <c r="T21" s="67">
        <v>0</v>
      </c>
      <c r="U21" s="67"/>
      <c r="V21" s="71">
        <v>8</v>
      </c>
      <c r="W21" s="64">
        <v>1012.7</v>
      </c>
      <c r="X21" s="121">
        <f t="shared" si="2"/>
        <v>1023.1281294682004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12.273317807277772</v>
      </c>
      <c r="AI21">
        <f t="shared" si="5"/>
        <v>10.869456390833992</v>
      </c>
      <c r="AJ21">
        <f t="shared" si="6"/>
        <v>9.431256390833992</v>
      </c>
      <c r="AK21">
        <f t="shared" si="12"/>
        <v>6.1295600914648585</v>
      </c>
      <c r="AU21">
        <f t="shared" si="13"/>
        <v>10.043196541044658</v>
      </c>
    </row>
    <row r="22" spans="1:47" ht="12.75">
      <c r="A22" s="72">
        <v>14</v>
      </c>
      <c r="B22" s="73">
        <v>8.1</v>
      </c>
      <c r="C22" s="74">
        <v>7.9</v>
      </c>
      <c r="D22" s="74">
        <v>10.3</v>
      </c>
      <c r="E22" s="74">
        <v>2.3</v>
      </c>
      <c r="F22" s="75">
        <f t="shared" si="0"/>
        <v>6.300000000000001</v>
      </c>
      <c r="G22" s="67">
        <f t="shared" si="7"/>
        <v>97.16731540307174</v>
      </c>
      <c r="H22" s="76">
        <f t="shared" si="1"/>
        <v>7.678323656238712</v>
      </c>
      <c r="I22" s="77">
        <v>-1</v>
      </c>
      <c r="J22" s="75"/>
      <c r="K22" s="77"/>
      <c r="L22" s="74">
        <v>9.6</v>
      </c>
      <c r="M22" s="74">
        <v>10.7</v>
      </c>
      <c r="N22" s="74">
        <v>12.5</v>
      </c>
      <c r="O22" s="75">
        <v>13.4</v>
      </c>
      <c r="P22" s="78" t="s">
        <v>130</v>
      </c>
      <c r="Q22" s="79">
        <v>10</v>
      </c>
      <c r="R22" s="76">
        <v>0</v>
      </c>
      <c r="S22" s="76">
        <v>24</v>
      </c>
      <c r="T22" s="76" t="s">
        <v>115</v>
      </c>
      <c r="U22" s="76"/>
      <c r="V22" s="80">
        <v>8</v>
      </c>
      <c r="W22" s="73">
        <v>1012.1</v>
      </c>
      <c r="X22" s="121">
        <f t="shared" si="2"/>
        <v>1022.5927828438156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10.795791854163713</v>
      </c>
      <c r="AI22">
        <f t="shared" si="5"/>
        <v>10.649781121194382</v>
      </c>
      <c r="AJ22">
        <f t="shared" si="6"/>
        <v>10.489981121194383</v>
      </c>
      <c r="AK22">
        <f t="shared" si="12"/>
        <v>7.678323656238712</v>
      </c>
      <c r="AU22">
        <f t="shared" si="13"/>
        <v>10.139833262983217</v>
      </c>
    </row>
    <row r="23" spans="1:47" ht="12.75">
      <c r="A23" s="63">
        <v>15</v>
      </c>
      <c r="B23" s="64">
        <v>9.5</v>
      </c>
      <c r="C23" s="65">
        <v>9.3</v>
      </c>
      <c r="D23" s="65">
        <v>12</v>
      </c>
      <c r="E23" s="65">
        <v>6.9</v>
      </c>
      <c r="F23" s="66">
        <f t="shared" si="0"/>
        <v>9.45</v>
      </c>
      <c r="G23" s="67">
        <f t="shared" si="7"/>
        <v>97.31616634417887</v>
      </c>
      <c r="H23" s="67">
        <f t="shared" si="1"/>
        <v>9.096216500890597</v>
      </c>
      <c r="I23" s="68">
        <v>2.5</v>
      </c>
      <c r="J23" s="66"/>
      <c r="K23" s="68"/>
      <c r="L23" s="65">
        <v>10.2</v>
      </c>
      <c r="M23" s="65">
        <v>11</v>
      </c>
      <c r="N23" s="65">
        <v>12.3</v>
      </c>
      <c r="O23" s="66">
        <v>13.2</v>
      </c>
      <c r="P23" s="69" t="s">
        <v>132</v>
      </c>
      <c r="Q23" s="70">
        <v>20</v>
      </c>
      <c r="R23" s="67">
        <v>0</v>
      </c>
      <c r="S23" s="67">
        <v>25</v>
      </c>
      <c r="T23" s="67">
        <v>3.1</v>
      </c>
      <c r="U23" s="67"/>
      <c r="V23" s="71">
        <v>8</v>
      </c>
      <c r="W23" s="64">
        <v>1010.8</v>
      </c>
      <c r="X23" s="121">
        <f t="shared" si="2"/>
        <v>1021.2270877378979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11.868195956166188</v>
      </c>
      <c r="AI23">
        <f t="shared" si="5"/>
        <v>11.709473318755796</v>
      </c>
      <c r="AJ23">
        <f t="shared" si="6"/>
        <v>11.549673318755797</v>
      </c>
      <c r="AK23">
        <f t="shared" si="12"/>
        <v>9.096216500890597</v>
      </c>
      <c r="AU23">
        <f t="shared" si="13"/>
        <v>10.403546426632497</v>
      </c>
    </row>
    <row r="24" spans="1:47" ht="12.75">
      <c r="A24" s="72">
        <v>16</v>
      </c>
      <c r="B24" s="73">
        <v>8</v>
      </c>
      <c r="C24" s="74">
        <v>7.7</v>
      </c>
      <c r="D24" s="74">
        <v>13.1</v>
      </c>
      <c r="E24" s="74">
        <v>3.6</v>
      </c>
      <c r="F24" s="75">
        <f t="shared" si="0"/>
        <v>8.35</v>
      </c>
      <c r="G24" s="67">
        <f t="shared" si="7"/>
        <v>95.740252375023</v>
      </c>
      <c r="H24" s="76">
        <f t="shared" si="1"/>
        <v>7.362286220674809</v>
      </c>
      <c r="I24" s="77">
        <v>-0.8</v>
      </c>
      <c r="J24" s="75"/>
      <c r="K24" s="77"/>
      <c r="L24" s="74">
        <v>8.2</v>
      </c>
      <c r="M24" s="74">
        <v>7.9</v>
      </c>
      <c r="N24" s="74">
        <v>12.1</v>
      </c>
      <c r="O24" s="75">
        <v>13.1</v>
      </c>
      <c r="P24" s="78" t="s">
        <v>128</v>
      </c>
      <c r="Q24" s="79">
        <v>15</v>
      </c>
      <c r="R24" s="76">
        <v>3.8</v>
      </c>
      <c r="S24" s="76">
        <v>68.1</v>
      </c>
      <c r="T24" s="76">
        <v>0.5</v>
      </c>
      <c r="U24" s="76"/>
      <c r="V24" s="80">
        <v>2</v>
      </c>
      <c r="W24" s="73">
        <v>1012</v>
      </c>
      <c r="X24" s="121">
        <f t="shared" si="2"/>
        <v>1022.4955004075935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10.722567515390086</v>
      </c>
      <c r="AI24">
        <f t="shared" si="5"/>
        <v>10.5055132003167</v>
      </c>
      <c r="AJ24">
        <f t="shared" si="6"/>
        <v>10.265813200316702</v>
      </c>
      <c r="AK24">
        <f t="shared" si="12"/>
        <v>7.362286220674809</v>
      </c>
      <c r="AU24">
        <f t="shared" si="13"/>
        <v>10.16312082478168</v>
      </c>
    </row>
    <row r="25" spans="1:47" ht="12.75">
      <c r="A25" s="63">
        <v>17</v>
      </c>
      <c r="B25" s="64">
        <v>1.8</v>
      </c>
      <c r="C25" s="65">
        <v>1.6</v>
      </c>
      <c r="D25" s="65">
        <v>12.6</v>
      </c>
      <c r="E25" s="65">
        <v>-1.6</v>
      </c>
      <c r="F25" s="66">
        <f t="shared" si="0"/>
        <v>5.5</v>
      </c>
      <c r="G25" s="67">
        <f t="shared" si="7"/>
        <v>96.27843329759386</v>
      </c>
      <c r="H25" s="67">
        <f t="shared" si="1"/>
        <v>1.271741155218525</v>
      </c>
      <c r="I25" s="68">
        <v>-4.3</v>
      </c>
      <c r="J25" s="66"/>
      <c r="K25" s="68"/>
      <c r="L25" s="65">
        <v>6.3</v>
      </c>
      <c r="M25" s="65">
        <v>8.6</v>
      </c>
      <c r="N25" s="65">
        <v>11.5</v>
      </c>
      <c r="O25" s="66">
        <v>12.9</v>
      </c>
      <c r="P25" s="69" t="s">
        <v>134</v>
      </c>
      <c r="Q25" s="70">
        <v>12</v>
      </c>
      <c r="R25" s="67">
        <v>6.9</v>
      </c>
      <c r="S25" s="67">
        <v>68.1</v>
      </c>
      <c r="T25" s="67" t="s">
        <v>115</v>
      </c>
      <c r="U25" s="67"/>
      <c r="V25" s="71">
        <v>0</v>
      </c>
      <c r="W25" s="64">
        <v>1017.1</v>
      </c>
      <c r="X25" s="121">
        <f t="shared" si="2"/>
        <v>1027.8877256585602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6.954247317684119</v>
      </c>
      <c r="AI25">
        <f t="shared" si="5"/>
        <v>6.855240365106215</v>
      </c>
      <c r="AJ25">
        <f t="shared" si="6"/>
        <v>6.695440365106215</v>
      </c>
      <c r="AK25">
        <f t="shared" si="12"/>
        <v>1.271741155218525</v>
      </c>
      <c r="AU25">
        <f t="shared" si="13"/>
        <v>10.236381322531962</v>
      </c>
    </row>
    <row r="26" spans="1:47" ht="12.75">
      <c r="A26" s="72">
        <v>18</v>
      </c>
      <c r="B26" s="73">
        <v>9.5</v>
      </c>
      <c r="C26" s="74">
        <v>9.2</v>
      </c>
      <c r="D26" s="74">
        <v>13.6</v>
      </c>
      <c r="E26" s="74">
        <v>1.8</v>
      </c>
      <c r="F26" s="75">
        <f t="shared" si="0"/>
        <v>7.7</v>
      </c>
      <c r="G26" s="67">
        <f t="shared" si="7"/>
        <v>95.98017428853579</v>
      </c>
      <c r="H26" s="76">
        <f t="shared" si="1"/>
        <v>8.891547842811494</v>
      </c>
      <c r="I26" s="77">
        <v>1</v>
      </c>
      <c r="J26" s="75"/>
      <c r="K26" s="77"/>
      <c r="L26" s="74">
        <v>8.7</v>
      </c>
      <c r="M26" s="74">
        <v>9.4</v>
      </c>
      <c r="N26" s="74">
        <v>11.1</v>
      </c>
      <c r="O26" s="75">
        <v>12.7</v>
      </c>
      <c r="P26" s="78" t="s">
        <v>137</v>
      </c>
      <c r="Q26" s="79">
        <v>23</v>
      </c>
      <c r="R26" s="76">
        <v>0.5</v>
      </c>
      <c r="S26" s="76">
        <v>50</v>
      </c>
      <c r="T26" s="76">
        <v>0.9</v>
      </c>
      <c r="U26" s="76"/>
      <c r="V26" s="80">
        <v>7</v>
      </c>
      <c r="W26" s="73">
        <v>1009.5</v>
      </c>
      <c r="X26" s="121">
        <f t="shared" si="2"/>
        <v>1019.9136773559636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11.868195956166188</v>
      </c>
      <c r="AI26">
        <f t="shared" si="5"/>
        <v>11.630815163633265</v>
      </c>
      <c r="AJ26">
        <f t="shared" si="6"/>
        <v>11.391115163633264</v>
      </c>
      <c r="AK26">
        <f t="shared" si="12"/>
        <v>8.891547842811494</v>
      </c>
      <c r="AU26">
        <f t="shared" si="13"/>
        <v>10.203868746619204</v>
      </c>
    </row>
    <row r="27" spans="1:47" ht="12.75">
      <c r="A27" s="63">
        <v>19</v>
      </c>
      <c r="B27" s="64">
        <v>8.4</v>
      </c>
      <c r="C27" s="65">
        <v>7.6</v>
      </c>
      <c r="D27" s="65">
        <v>11.2</v>
      </c>
      <c r="E27" s="65">
        <v>6.1</v>
      </c>
      <c r="F27" s="66">
        <f t="shared" si="0"/>
        <v>8.649999999999999</v>
      </c>
      <c r="G27" s="67">
        <f t="shared" si="7"/>
        <v>88.89748481215808</v>
      </c>
      <c r="H27" s="67">
        <f t="shared" si="1"/>
        <v>6.677955956216921</v>
      </c>
      <c r="I27" s="68">
        <v>2.7</v>
      </c>
      <c r="J27" s="66"/>
      <c r="K27" s="68"/>
      <c r="L27" s="65">
        <v>9</v>
      </c>
      <c r="M27" s="65">
        <v>10</v>
      </c>
      <c r="N27" s="65">
        <v>11.4</v>
      </c>
      <c r="O27" s="66">
        <v>12.5</v>
      </c>
      <c r="P27" s="69" t="s">
        <v>139</v>
      </c>
      <c r="Q27" s="70">
        <v>25</v>
      </c>
      <c r="R27" s="67">
        <v>1.8</v>
      </c>
      <c r="S27" s="67">
        <v>55</v>
      </c>
      <c r="T27" s="67">
        <v>2.9</v>
      </c>
      <c r="U27" s="67"/>
      <c r="V27" s="71">
        <v>3</v>
      </c>
      <c r="W27" s="64">
        <v>1001.2</v>
      </c>
      <c r="X27" s="121">
        <f t="shared" si="2"/>
        <v>1011.568652089144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11.018115118398828</v>
      </c>
      <c r="AI27">
        <f t="shared" si="5"/>
        <v>10.434027213964692</v>
      </c>
      <c r="AJ27">
        <f t="shared" si="6"/>
        <v>9.794827213964691</v>
      </c>
      <c r="AK27">
        <f t="shared" si="12"/>
        <v>6.677955956216921</v>
      </c>
      <c r="AU27">
        <f t="shared" si="13"/>
        <v>10.395849769349201</v>
      </c>
    </row>
    <row r="28" spans="1:47" ht="12.75">
      <c r="A28" s="72">
        <v>20</v>
      </c>
      <c r="B28" s="73">
        <v>2.5</v>
      </c>
      <c r="C28" s="74">
        <v>1.9</v>
      </c>
      <c r="D28" s="74">
        <v>9</v>
      </c>
      <c r="E28" s="74">
        <v>0.7</v>
      </c>
      <c r="F28" s="75">
        <f t="shared" si="0"/>
        <v>4.85</v>
      </c>
      <c r="G28" s="67">
        <f t="shared" si="7"/>
        <v>89.24908806172736</v>
      </c>
      <c r="H28" s="76">
        <f t="shared" si="1"/>
        <v>0.913523902688677</v>
      </c>
      <c r="I28" s="77">
        <v>-2.8</v>
      </c>
      <c r="J28" s="75"/>
      <c r="K28" s="77"/>
      <c r="L28" s="74">
        <v>6</v>
      </c>
      <c r="M28" s="74">
        <v>8.4</v>
      </c>
      <c r="N28" s="74">
        <v>11.1</v>
      </c>
      <c r="O28" s="75">
        <v>12.4</v>
      </c>
      <c r="P28" s="78" t="s">
        <v>141</v>
      </c>
      <c r="Q28" s="79">
        <v>23</v>
      </c>
      <c r="R28" s="76">
        <v>7</v>
      </c>
      <c r="S28" s="76">
        <v>46</v>
      </c>
      <c r="T28" s="76">
        <v>0</v>
      </c>
      <c r="U28" s="76"/>
      <c r="V28" s="80">
        <v>0</v>
      </c>
      <c r="W28" s="73">
        <v>1008.4</v>
      </c>
      <c r="X28" s="121">
        <f t="shared" si="2"/>
        <v>1019.0681221939408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20</v>
      </c>
      <c r="AH28">
        <f t="shared" si="11"/>
        <v>7.310800962158791</v>
      </c>
      <c r="AI28">
        <f t="shared" si="5"/>
        <v>7.004223188734711</v>
      </c>
      <c r="AJ28">
        <f t="shared" si="6"/>
        <v>6.524823188734711</v>
      </c>
      <c r="AK28">
        <f t="shared" si="12"/>
        <v>0.913523902688677</v>
      </c>
      <c r="AU28">
        <f t="shared" si="13"/>
        <v>10.404497680724758</v>
      </c>
    </row>
    <row r="29" spans="1:47" ht="12.75">
      <c r="A29" s="63">
        <v>21</v>
      </c>
      <c r="B29" s="64">
        <v>3.2</v>
      </c>
      <c r="C29" s="65">
        <v>2.8</v>
      </c>
      <c r="D29" s="65">
        <v>11.5</v>
      </c>
      <c r="E29" s="65">
        <v>0.1</v>
      </c>
      <c r="F29" s="66">
        <f t="shared" si="0"/>
        <v>5.8</v>
      </c>
      <c r="G29" s="67">
        <f t="shared" si="7"/>
        <v>93.04314242579188</v>
      </c>
      <c r="H29" s="67">
        <f t="shared" si="1"/>
        <v>2.1859594253867227</v>
      </c>
      <c r="I29" s="68">
        <v>-4</v>
      </c>
      <c r="J29" s="66"/>
      <c r="K29" s="68"/>
      <c r="L29" s="65">
        <v>4.9</v>
      </c>
      <c r="M29" s="65">
        <v>7</v>
      </c>
      <c r="N29" s="65">
        <v>10.3</v>
      </c>
      <c r="O29" s="66">
        <v>12.1</v>
      </c>
      <c r="P29" s="69" t="s">
        <v>143</v>
      </c>
      <c r="Q29" s="70">
        <v>24</v>
      </c>
      <c r="R29" s="67">
        <v>2.8</v>
      </c>
      <c r="S29" s="67">
        <v>55</v>
      </c>
      <c r="T29" s="67">
        <v>0</v>
      </c>
      <c r="U29" s="67"/>
      <c r="V29" s="71">
        <v>4</v>
      </c>
      <c r="W29" s="64">
        <v>1010.2</v>
      </c>
      <c r="X29" s="121">
        <f t="shared" si="2"/>
        <v>1020.8599274603944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7.683414621449662</v>
      </c>
      <c r="AI29">
        <f t="shared" si="5"/>
        <v>7.468490409399528</v>
      </c>
      <c r="AJ29">
        <f t="shared" si="6"/>
        <v>7.148890409399527</v>
      </c>
      <c r="AK29">
        <f t="shared" si="12"/>
        <v>2.1859594253867227</v>
      </c>
      <c r="AU29">
        <f t="shared" si="13"/>
        <v>10.428129468200344</v>
      </c>
    </row>
    <row r="30" spans="1:47" ht="12.75">
      <c r="A30" s="72">
        <v>22</v>
      </c>
      <c r="B30" s="73">
        <v>8</v>
      </c>
      <c r="C30" s="74">
        <v>7.4</v>
      </c>
      <c r="D30" s="74">
        <v>14.1</v>
      </c>
      <c r="E30" s="74">
        <v>3.2</v>
      </c>
      <c r="F30" s="75">
        <f t="shared" si="0"/>
        <v>8.65</v>
      </c>
      <c r="G30" s="67">
        <f t="shared" si="7"/>
        <v>91.516701538035</v>
      </c>
      <c r="H30" s="76">
        <f t="shared" si="1"/>
        <v>6.704804580739483</v>
      </c>
      <c r="I30" s="77">
        <v>-0.3</v>
      </c>
      <c r="J30" s="75"/>
      <c r="K30" s="77"/>
      <c r="L30" s="74">
        <v>7.3</v>
      </c>
      <c r="M30" s="74">
        <v>8.2</v>
      </c>
      <c r="N30" s="74">
        <v>10</v>
      </c>
      <c r="O30" s="75">
        <v>11.9</v>
      </c>
      <c r="P30" s="78" t="s">
        <v>144</v>
      </c>
      <c r="Q30" s="79">
        <v>25</v>
      </c>
      <c r="R30" s="76">
        <v>3</v>
      </c>
      <c r="S30" s="76">
        <v>58.6</v>
      </c>
      <c r="T30" s="76">
        <v>6.4</v>
      </c>
      <c r="U30" s="76"/>
      <c r="V30" s="80">
        <v>6</v>
      </c>
      <c r="W30" s="73">
        <v>1006.9</v>
      </c>
      <c r="X30" s="121">
        <f t="shared" si="2"/>
        <v>1017.342608063642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10.722567515390086</v>
      </c>
      <c r="AI30">
        <f t="shared" si="5"/>
        <v>10.29234011027384</v>
      </c>
      <c r="AJ30">
        <f t="shared" si="6"/>
        <v>9.81294011027384</v>
      </c>
      <c r="AK30">
        <f t="shared" si="12"/>
        <v>6.704804580739483</v>
      </c>
      <c r="AU30">
        <f t="shared" si="13"/>
        <v>10.492782843815531</v>
      </c>
    </row>
    <row r="31" spans="1:47" ht="12.75">
      <c r="A31" s="63">
        <v>23</v>
      </c>
      <c r="B31" s="64">
        <v>8.5</v>
      </c>
      <c r="C31" s="65">
        <v>8</v>
      </c>
      <c r="D31" s="65">
        <v>12.4</v>
      </c>
      <c r="E31" s="65">
        <v>7</v>
      </c>
      <c r="F31" s="66">
        <f t="shared" si="0"/>
        <v>9.7</v>
      </c>
      <c r="G31" s="67">
        <f t="shared" si="7"/>
        <v>93.0583390977612</v>
      </c>
      <c r="H31" s="67">
        <f t="shared" si="1"/>
        <v>7.44357875455782</v>
      </c>
      <c r="I31" s="68">
        <v>3.6</v>
      </c>
      <c r="J31" s="66"/>
      <c r="K31" s="68"/>
      <c r="L31" s="65">
        <v>8.9</v>
      </c>
      <c r="M31" s="65">
        <v>9.2</v>
      </c>
      <c r="N31" s="65">
        <v>10.3</v>
      </c>
      <c r="O31" s="66">
        <v>11.7</v>
      </c>
      <c r="P31" s="69" t="s">
        <v>139</v>
      </c>
      <c r="Q31" s="70">
        <v>24</v>
      </c>
      <c r="R31" s="67">
        <v>1.9</v>
      </c>
      <c r="S31" s="67">
        <v>58</v>
      </c>
      <c r="T31" s="67">
        <v>4</v>
      </c>
      <c r="U31" s="67"/>
      <c r="V31" s="71">
        <v>8</v>
      </c>
      <c r="W31" s="64">
        <v>990.5</v>
      </c>
      <c r="X31" s="121">
        <f t="shared" si="2"/>
        <v>1000.7541764428778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11.093113863278093</v>
      </c>
      <c r="AI31">
        <f t="shared" si="5"/>
        <v>10.722567515390086</v>
      </c>
      <c r="AJ31">
        <f t="shared" si="6"/>
        <v>10.323067515390086</v>
      </c>
      <c r="AK31">
        <f t="shared" si="12"/>
        <v>7.44357875455782</v>
      </c>
      <c r="AU31">
        <f t="shared" si="13"/>
        <v>10.427087737897947</v>
      </c>
    </row>
    <row r="32" spans="1:47" ht="12.75">
      <c r="A32" s="72">
        <v>24</v>
      </c>
      <c r="B32" s="73">
        <v>2.5</v>
      </c>
      <c r="C32" s="74">
        <v>2.3</v>
      </c>
      <c r="D32" s="74">
        <v>10.2</v>
      </c>
      <c r="E32" s="74">
        <v>-0.9</v>
      </c>
      <c r="F32" s="75">
        <f t="shared" si="0"/>
        <v>4.6499999999999995</v>
      </c>
      <c r="G32" s="67">
        <f t="shared" si="7"/>
        <v>96.39868866931461</v>
      </c>
      <c r="H32" s="76">
        <f t="shared" si="1"/>
        <v>1.9861193652925255</v>
      </c>
      <c r="I32" s="77">
        <v>-3.9</v>
      </c>
      <c r="J32" s="75"/>
      <c r="K32" s="77"/>
      <c r="L32" s="74">
        <v>6.2</v>
      </c>
      <c r="M32" s="74">
        <v>7.7</v>
      </c>
      <c r="N32" s="74">
        <v>10.2</v>
      </c>
      <c r="O32" s="75">
        <v>11.7</v>
      </c>
      <c r="P32" s="78" t="s">
        <v>147</v>
      </c>
      <c r="Q32" s="79">
        <v>14</v>
      </c>
      <c r="R32" s="76">
        <v>0.5</v>
      </c>
      <c r="S32" s="76">
        <v>34</v>
      </c>
      <c r="T32" s="76">
        <v>0</v>
      </c>
      <c r="U32" s="76"/>
      <c r="V32" s="80">
        <v>0</v>
      </c>
      <c r="W32" s="73">
        <v>1006.5</v>
      </c>
      <c r="X32" s="121">
        <f t="shared" si="2"/>
        <v>1017.1480216067051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7.310800962158791</v>
      </c>
      <c r="AI32">
        <f t="shared" si="5"/>
        <v>7.207316258744711</v>
      </c>
      <c r="AJ32">
        <f t="shared" si="6"/>
        <v>7.047516258744711</v>
      </c>
      <c r="AK32">
        <f t="shared" si="12"/>
        <v>1.9861193652925255</v>
      </c>
      <c r="AU32">
        <f t="shared" si="13"/>
        <v>10.495500407593415</v>
      </c>
    </row>
    <row r="33" spans="1:47" ht="12.75">
      <c r="A33" s="63">
        <v>25</v>
      </c>
      <c r="B33" s="64">
        <v>-0.7</v>
      </c>
      <c r="C33" s="65">
        <v>-0.9</v>
      </c>
      <c r="D33" s="65">
        <v>9.8</v>
      </c>
      <c r="E33" s="65">
        <v>-3.4</v>
      </c>
      <c r="F33" s="66">
        <f t="shared" si="0"/>
        <v>3.2</v>
      </c>
      <c r="G33" s="67">
        <f t="shared" si="7"/>
        <v>96.06503088786572</v>
      </c>
      <c r="H33" s="67">
        <f t="shared" si="1"/>
        <v>-1.2475589167899395</v>
      </c>
      <c r="I33" s="68">
        <v>-6.3</v>
      </c>
      <c r="J33" s="66"/>
      <c r="K33" s="68"/>
      <c r="L33" s="65">
        <v>3.9</v>
      </c>
      <c r="M33" s="65">
        <v>6.3</v>
      </c>
      <c r="N33" s="65">
        <v>9.7</v>
      </c>
      <c r="O33" s="66">
        <v>11.5</v>
      </c>
      <c r="P33" s="69" t="s">
        <v>148</v>
      </c>
      <c r="Q33" s="70">
        <v>12</v>
      </c>
      <c r="R33" s="67">
        <v>5.8</v>
      </c>
      <c r="S33" s="67">
        <v>50</v>
      </c>
      <c r="T33" s="67">
        <v>1.3</v>
      </c>
      <c r="U33" s="67"/>
      <c r="V33" s="71">
        <v>0</v>
      </c>
      <c r="W33" s="64">
        <v>1019.1</v>
      </c>
      <c r="X33" s="121">
        <f t="shared" si="2"/>
        <v>1030.0087402979595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25</v>
      </c>
      <c r="AD33">
        <f t="shared" si="10"/>
        <v>25</v>
      </c>
      <c r="AE33">
        <f t="shared" si="3"/>
        <v>0</v>
      </c>
      <c r="AF33">
        <f t="shared" si="4"/>
        <v>0</v>
      </c>
      <c r="AH33">
        <f t="shared" si="11"/>
        <v>5.803042564380657</v>
      </c>
      <c r="AI33">
        <f t="shared" si="5"/>
        <v>5.718694631908273</v>
      </c>
      <c r="AJ33">
        <f t="shared" si="6"/>
        <v>5.574694631908273</v>
      </c>
      <c r="AK33">
        <f t="shared" si="12"/>
        <v>-1.2475589167899395</v>
      </c>
      <c r="AU33">
        <f t="shared" si="13"/>
        <v>10.78772565856024</v>
      </c>
    </row>
    <row r="34" spans="1:47" ht="12.75">
      <c r="A34" s="72">
        <v>26</v>
      </c>
      <c r="B34" s="73">
        <v>7.9</v>
      </c>
      <c r="C34" s="74">
        <v>7.4</v>
      </c>
      <c r="D34" s="74">
        <v>13.2</v>
      </c>
      <c r="E34" s="74">
        <v>-0.9</v>
      </c>
      <c r="F34" s="75">
        <f t="shared" si="0"/>
        <v>6.1499999999999995</v>
      </c>
      <c r="G34" s="67">
        <f t="shared" si="7"/>
        <v>92.89242659256033</v>
      </c>
      <c r="H34" s="76">
        <f t="shared" si="1"/>
        <v>6.8227207921786865</v>
      </c>
      <c r="I34" s="77">
        <v>-3.7</v>
      </c>
      <c r="J34" s="75"/>
      <c r="K34" s="77"/>
      <c r="L34" s="74">
        <v>6.7</v>
      </c>
      <c r="M34" s="74">
        <v>7.1</v>
      </c>
      <c r="N34" s="74">
        <v>9.1</v>
      </c>
      <c r="O34" s="75">
        <v>11.1</v>
      </c>
      <c r="P34" s="78" t="s">
        <v>149</v>
      </c>
      <c r="Q34" s="79">
        <v>27</v>
      </c>
      <c r="R34" s="76">
        <v>0</v>
      </c>
      <c r="S34" s="76">
        <v>25</v>
      </c>
      <c r="T34" s="76">
        <v>5.3</v>
      </c>
      <c r="U34" s="76"/>
      <c r="V34" s="80">
        <v>8</v>
      </c>
      <c r="W34" s="73">
        <v>1009.1</v>
      </c>
      <c r="X34" s="121">
        <f t="shared" si="2"/>
        <v>1019.569170588159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10.649781121194382</v>
      </c>
      <c r="AI34">
        <f t="shared" si="5"/>
        <v>10.29234011027384</v>
      </c>
      <c r="AJ34">
        <f t="shared" si="6"/>
        <v>9.89284011027384</v>
      </c>
      <c r="AK34">
        <f t="shared" si="12"/>
        <v>6.8227207921786865</v>
      </c>
      <c r="AU34">
        <f t="shared" si="13"/>
        <v>10.413677355963571</v>
      </c>
    </row>
    <row r="35" spans="1:47" ht="12.75">
      <c r="A35" s="63">
        <v>27</v>
      </c>
      <c r="B35" s="64">
        <v>12.2</v>
      </c>
      <c r="C35" s="65">
        <v>11.4</v>
      </c>
      <c r="D35" s="65">
        <v>15.4</v>
      </c>
      <c r="E35" s="65">
        <v>7.8</v>
      </c>
      <c r="F35" s="66">
        <f t="shared" si="0"/>
        <v>11.6</v>
      </c>
      <c r="G35" s="67">
        <f t="shared" si="7"/>
        <v>90.35396840381186</v>
      </c>
      <c r="H35" s="67">
        <f t="shared" si="1"/>
        <v>10.668473343282496</v>
      </c>
      <c r="I35" s="68">
        <v>7.1</v>
      </c>
      <c r="J35" s="66"/>
      <c r="K35" s="68"/>
      <c r="L35" s="65">
        <v>10.1</v>
      </c>
      <c r="M35" s="65">
        <v>9.6</v>
      </c>
      <c r="N35" s="65">
        <v>9.7</v>
      </c>
      <c r="O35" s="66">
        <v>11</v>
      </c>
      <c r="P35" s="69" t="s">
        <v>144</v>
      </c>
      <c r="Q35" s="70">
        <v>24</v>
      </c>
      <c r="R35" s="67">
        <v>3</v>
      </c>
      <c r="S35" s="67">
        <v>31</v>
      </c>
      <c r="T35" s="67" t="s">
        <v>115</v>
      </c>
      <c r="U35" s="67"/>
      <c r="V35" s="71">
        <v>3</v>
      </c>
      <c r="W35" s="64">
        <v>1004.3</v>
      </c>
      <c r="X35" s="121">
        <f t="shared" si="2"/>
        <v>1014.5614243281846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14.204062438763</v>
      </c>
      <c r="AI35">
        <f t="shared" si="5"/>
        <v>13.473134087977627</v>
      </c>
      <c r="AJ35">
        <f t="shared" si="6"/>
        <v>12.833934087977628</v>
      </c>
      <c r="AK35">
        <f t="shared" si="12"/>
        <v>10.668473343282496</v>
      </c>
      <c r="AU35">
        <f t="shared" si="13"/>
        <v>10.368652089144028</v>
      </c>
    </row>
    <row r="36" spans="1:47" ht="12.75">
      <c r="A36" s="72">
        <v>28</v>
      </c>
      <c r="B36" s="73">
        <v>10.9</v>
      </c>
      <c r="C36" s="74">
        <v>10</v>
      </c>
      <c r="D36" s="74">
        <v>14.1</v>
      </c>
      <c r="E36" s="74">
        <v>9.2</v>
      </c>
      <c r="F36" s="75">
        <f t="shared" si="0"/>
        <v>11.649999999999999</v>
      </c>
      <c r="G36" s="67">
        <f t="shared" si="7"/>
        <v>88.65157968272078</v>
      </c>
      <c r="H36" s="76">
        <f t="shared" si="1"/>
        <v>9.102046019550396</v>
      </c>
      <c r="I36" s="77">
        <v>6.9</v>
      </c>
      <c r="J36" s="75"/>
      <c r="K36" s="77"/>
      <c r="L36" s="74">
        <v>9.3</v>
      </c>
      <c r="M36" s="74">
        <v>9.6</v>
      </c>
      <c r="N36" s="74">
        <v>10.2</v>
      </c>
      <c r="O36" s="75">
        <v>11.1</v>
      </c>
      <c r="P36" s="78" t="s">
        <v>143</v>
      </c>
      <c r="Q36" s="79">
        <v>28</v>
      </c>
      <c r="R36" s="76">
        <v>0.1</v>
      </c>
      <c r="S36" s="76">
        <v>29</v>
      </c>
      <c r="T36" s="76" t="s">
        <v>115</v>
      </c>
      <c r="U36" s="76"/>
      <c r="V36" s="80">
        <v>8</v>
      </c>
      <c r="W36" s="73">
        <v>1003.3</v>
      </c>
      <c r="X36" s="121">
        <f t="shared" si="2"/>
        <v>1013.5984039961045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13.033290380870474</v>
      </c>
      <c r="AI36">
        <f t="shared" si="5"/>
        <v>12.273317807277772</v>
      </c>
      <c r="AJ36">
        <f t="shared" si="6"/>
        <v>11.554217807277771</v>
      </c>
      <c r="AK36">
        <f t="shared" si="12"/>
        <v>9.102046019550396</v>
      </c>
      <c r="AU36">
        <f t="shared" si="13"/>
        <v>10.668122193940848</v>
      </c>
    </row>
    <row r="37" spans="1:47" ht="12.75">
      <c r="A37" s="63">
        <v>29</v>
      </c>
      <c r="B37" s="64">
        <v>12.5</v>
      </c>
      <c r="C37" s="65">
        <v>11.9</v>
      </c>
      <c r="D37" s="65">
        <v>14.4</v>
      </c>
      <c r="E37" s="65">
        <v>11</v>
      </c>
      <c r="F37" s="66">
        <f t="shared" si="0"/>
        <v>12.7</v>
      </c>
      <c r="G37" s="67">
        <f t="shared" si="7"/>
        <v>92.81814707957255</v>
      </c>
      <c r="H37" s="67">
        <f t="shared" si="1"/>
        <v>11.37022347400787</v>
      </c>
      <c r="I37" s="68">
        <v>9.4</v>
      </c>
      <c r="J37" s="66"/>
      <c r="K37" s="68"/>
      <c r="L37" s="65">
        <v>10.9</v>
      </c>
      <c r="M37" s="65">
        <v>10.5</v>
      </c>
      <c r="N37" s="65">
        <v>10.7</v>
      </c>
      <c r="O37" s="66">
        <v>11.2</v>
      </c>
      <c r="P37" s="69" t="s">
        <v>155</v>
      </c>
      <c r="Q37" s="70">
        <v>30</v>
      </c>
      <c r="R37" s="67">
        <v>0</v>
      </c>
      <c r="S37" s="67">
        <v>25</v>
      </c>
      <c r="T37" s="67">
        <v>0</v>
      </c>
      <c r="U37" s="67"/>
      <c r="V37" s="71">
        <v>8</v>
      </c>
      <c r="W37" s="64">
        <v>988.5</v>
      </c>
      <c r="X37" s="121">
        <f t="shared" si="2"/>
        <v>998.5893174789768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14.487015299685174</v>
      </c>
      <c r="AI37">
        <f t="shared" si="5"/>
        <v>13.925979168301964</v>
      </c>
      <c r="AJ37">
        <f t="shared" si="6"/>
        <v>13.446579168301964</v>
      </c>
      <c r="AK37">
        <f t="shared" si="12"/>
        <v>11.37022347400787</v>
      </c>
      <c r="AU37">
        <f t="shared" si="13"/>
        <v>10.659927460394274</v>
      </c>
    </row>
    <row r="38" spans="1:47" ht="12.75">
      <c r="A38" s="72">
        <v>30</v>
      </c>
      <c r="B38" s="73">
        <v>8.2</v>
      </c>
      <c r="C38" s="74">
        <v>7.9</v>
      </c>
      <c r="D38" s="74">
        <v>13.9</v>
      </c>
      <c r="E38" s="74">
        <v>7.1</v>
      </c>
      <c r="F38" s="75">
        <f t="shared" si="0"/>
        <v>10.5</v>
      </c>
      <c r="G38" s="67">
        <f t="shared" si="7"/>
        <v>95.77370520546923</v>
      </c>
      <c r="H38" s="76">
        <f t="shared" si="1"/>
        <v>7.566367375252295</v>
      </c>
      <c r="I38" s="77">
        <v>5</v>
      </c>
      <c r="J38" s="75"/>
      <c r="K38" s="77"/>
      <c r="L38" s="74">
        <v>9</v>
      </c>
      <c r="M38" s="74">
        <v>9.9</v>
      </c>
      <c r="N38" s="74">
        <v>10.9</v>
      </c>
      <c r="O38" s="75">
        <v>11.3</v>
      </c>
      <c r="P38" s="78" t="s">
        <v>158</v>
      </c>
      <c r="Q38" s="79">
        <v>18</v>
      </c>
      <c r="R38" s="76">
        <v>2.8</v>
      </c>
      <c r="S38" s="76">
        <v>47</v>
      </c>
      <c r="T38" s="76">
        <v>0</v>
      </c>
      <c r="U38" s="76"/>
      <c r="V38" s="80">
        <v>6</v>
      </c>
      <c r="W38" s="73">
        <v>986.5</v>
      </c>
      <c r="X38" s="121">
        <f t="shared" si="2"/>
        <v>996.7237219086902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10.869456390833992</v>
      </c>
      <c r="AI38">
        <f t="shared" si="5"/>
        <v>10.649781121194382</v>
      </c>
      <c r="AJ38">
        <f t="shared" si="6"/>
        <v>10.410081121194382</v>
      </c>
      <c r="AK38">
        <f t="shared" si="12"/>
        <v>7.566367375252295</v>
      </c>
      <c r="AU38">
        <f t="shared" si="13"/>
        <v>10.442608063642103</v>
      </c>
    </row>
    <row r="39" spans="1:47" ht="12.75">
      <c r="A39" s="63">
        <v>31</v>
      </c>
      <c r="B39" s="64">
        <v>9.2</v>
      </c>
      <c r="C39" s="65">
        <v>9</v>
      </c>
      <c r="D39" s="65">
        <v>11.3</v>
      </c>
      <c r="E39" s="65">
        <v>8</v>
      </c>
      <c r="F39" s="66">
        <f t="shared" si="0"/>
        <v>9.65</v>
      </c>
      <c r="G39" s="67">
        <f t="shared" si="7"/>
        <v>97.28547120958167</v>
      </c>
      <c r="H39" s="67">
        <f t="shared" si="1"/>
        <v>8.792526788680968</v>
      </c>
      <c r="I39" s="68">
        <v>5</v>
      </c>
      <c r="J39" s="66"/>
      <c r="K39" s="68"/>
      <c r="L39" s="65">
        <v>9.7</v>
      </c>
      <c r="M39" s="65">
        <v>10</v>
      </c>
      <c r="N39" s="65">
        <v>10.7</v>
      </c>
      <c r="O39" s="66">
        <v>11.4</v>
      </c>
      <c r="P39" s="69" t="s">
        <v>157</v>
      </c>
      <c r="Q39" s="70">
        <v>14</v>
      </c>
      <c r="R39" s="67">
        <v>0</v>
      </c>
      <c r="S39" s="67">
        <v>25</v>
      </c>
      <c r="T39" s="67">
        <v>0.8</v>
      </c>
      <c r="U39" s="67"/>
      <c r="V39" s="71">
        <v>8</v>
      </c>
      <c r="W39" s="64">
        <v>990.4</v>
      </c>
      <c r="X39" s="121">
        <f t="shared" si="2"/>
        <v>1000.6275685805144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11.630815163633265</v>
      </c>
      <c r="AI39">
        <f t="shared" si="5"/>
        <v>11.474893337456098</v>
      </c>
      <c r="AJ39">
        <f t="shared" si="6"/>
        <v>11.3150933374561</v>
      </c>
      <c r="AK39">
        <f t="shared" si="12"/>
        <v>8.792526788680968</v>
      </c>
      <c r="AU39">
        <f t="shared" si="13"/>
        <v>10.254176442877796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10.648021606705141</v>
      </c>
    </row>
    <row r="41" spans="1:47" ht="13.5" thickBot="1">
      <c r="A41" s="113" t="s">
        <v>19</v>
      </c>
      <c r="B41" s="114">
        <f>SUM(B9:B39)</f>
        <v>287.49999999999994</v>
      </c>
      <c r="C41" s="115">
        <f aca="true" t="shared" si="14" ref="C41:V41">SUM(C9:C39)</f>
        <v>271.1</v>
      </c>
      <c r="D41" s="115">
        <f t="shared" si="14"/>
        <v>428.99999999999994</v>
      </c>
      <c r="E41" s="115">
        <f t="shared" si="14"/>
        <v>183.19999999999996</v>
      </c>
      <c r="F41" s="116">
        <f t="shared" si="14"/>
        <v>306.09999999999997</v>
      </c>
      <c r="G41" s="117">
        <f t="shared" si="14"/>
        <v>2882.8551206372176</v>
      </c>
      <c r="H41" s="117">
        <f>SUM(H9:H39)</f>
        <v>253.53963665783417</v>
      </c>
      <c r="I41" s="118">
        <f t="shared" si="14"/>
        <v>93.8</v>
      </c>
      <c r="J41" s="116">
        <f t="shared" si="14"/>
        <v>0</v>
      </c>
      <c r="K41" s="118">
        <f t="shared" si="14"/>
        <v>0</v>
      </c>
      <c r="L41" s="115">
        <f t="shared" si="14"/>
        <v>300.69999999999993</v>
      </c>
      <c r="M41" s="115">
        <f t="shared" si="14"/>
        <v>321.40000000000003</v>
      </c>
      <c r="N41" s="115">
        <f t="shared" si="14"/>
        <v>366.69999999999993</v>
      </c>
      <c r="O41" s="116">
        <f t="shared" si="14"/>
        <v>394.59999999999997</v>
      </c>
      <c r="P41" s="114"/>
      <c r="Q41" s="119">
        <f t="shared" si="14"/>
        <v>636</v>
      </c>
      <c r="R41" s="117">
        <f t="shared" si="14"/>
        <v>74.99999999999999</v>
      </c>
      <c r="S41" s="117"/>
      <c r="T41" s="117">
        <f>SUM(T9:T39)</f>
        <v>66.6</v>
      </c>
      <c r="U41" s="139"/>
      <c r="V41" s="119">
        <f t="shared" si="14"/>
        <v>177</v>
      </c>
      <c r="W41" s="117">
        <f>SUM(W9:W39)</f>
        <v>31082.600000000002</v>
      </c>
      <c r="X41" s="123">
        <f>SUM(X9:X39)</f>
        <v>31403.582076499424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10</v>
      </c>
      <c r="AC41">
        <f>MAX(AC9:AC39)</f>
        <v>25</v>
      </c>
      <c r="AD41">
        <f>MAX(AD9:AD39)</f>
        <v>25</v>
      </c>
      <c r="AE41">
        <f>MAX(AE9:AE39)</f>
        <v>1</v>
      </c>
      <c r="AF41">
        <f>MAX(AF9:AF39)</f>
        <v>20</v>
      </c>
      <c r="AU41">
        <f t="shared" si="13"/>
        <v>10.908740297959508</v>
      </c>
    </row>
    <row r="42" spans="1:47" ht="12.75">
      <c r="A42" s="72" t="s">
        <v>20</v>
      </c>
      <c r="B42" s="73">
        <f>AVERAGE(B9:B39)</f>
        <v>9.274193548387094</v>
      </c>
      <c r="C42" s="74">
        <f aca="true" t="shared" si="15" ref="C42:V42">AVERAGE(C9:C39)</f>
        <v>8.745161290322581</v>
      </c>
      <c r="D42" s="74">
        <f t="shared" si="15"/>
        <v>13.838709677419352</v>
      </c>
      <c r="E42" s="74">
        <f t="shared" si="15"/>
        <v>5.909677419354837</v>
      </c>
      <c r="F42" s="75">
        <f t="shared" si="15"/>
        <v>9.874193548387096</v>
      </c>
      <c r="G42" s="76">
        <f t="shared" si="15"/>
        <v>92.99532647216832</v>
      </c>
      <c r="H42" s="76">
        <f>AVERAGE(H9:H39)</f>
        <v>8.178697956704328</v>
      </c>
      <c r="I42" s="77">
        <f t="shared" si="15"/>
        <v>3.0258064516129033</v>
      </c>
      <c r="J42" s="75" t="e">
        <f t="shared" si="15"/>
        <v>#DIV/0!</v>
      </c>
      <c r="K42" s="77" t="e">
        <f t="shared" si="15"/>
        <v>#DIV/0!</v>
      </c>
      <c r="L42" s="74">
        <f t="shared" si="15"/>
        <v>9.699999999999998</v>
      </c>
      <c r="M42" s="74">
        <f t="shared" si="15"/>
        <v>10.367741935483872</v>
      </c>
      <c r="N42" s="74">
        <f t="shared" si="15"/>
        <v>11.829032258064514</v>
      </c>
      <c r="O42" s="75">
        <f t="shared" si="15"/>
        <v>12.729032258064516</v>
      </c>
      <c r="P42" s="73"/>
      <c r="Q42" s="75">
        <f t="shared" si="15"/>
        <v>20.516129032258064</v>
      </c>
      <c r="R42" s="76">
        <f t="shared" si="15"/>
        <v>2.419354838709677</v>
      </c>
      <c r="S42" s="76"/>
      <c r="T42" s="76">
        <f>AVERAGE(T9:T39)</f>
        <v>2.6639999999999997</v>
      </c>
      <c r="U42" s="76"/>
      <c r="V42" s="76">
        <f t="shared" si="15"/>
        <v>5.709677419354839</v>
      </c>
      <c r="W42" s="76">
        <f>AVERAGE(W9:W39)</f>
        <v>1002.6645161290323</v>
      </c>
      <c r="X42" s="124">
        <f>AVERAGE(X9:X39)</f>
        <v>1013.0187766612718</v>
      </c>
      <c r="Y42" s="127"/>
      <c r="Z42" s="134"/>
      <c r="AA42" s="130"/>
      <c r="AU42">
        <f t="shared" si="13"/>
        <v>10.469170588158942</v>
      </c>
    </row>
    <row r="43" spans="1:47" ht="12.75">
      <c r="A43" s="72" t="s">
        <v>21</v>
      </c>
      <c r="B43" s="73">
        <f>MAX(B9:B39)</f>
        <v>15.4</v>
      </c>
      <c r="C43" s="74">
        <f aca="true" t="shared" si="16" ref="C43:V43">MAX(C9:C39)</f>
        <v>15.2</v>
      </c>
      <c r="D43" s="74">
        <f t="shared" si="16"/>
        <v>18.9</v>
      </c>
      <c r="E43" s="74">
        <f t="shared" si="16"/>
        <v>13.1</v>
      </c>
      <c r="F43" s="75">
        <f t="shared" si="16"/>
        <v>15.549999999999999</v>
      </c>
      <c r="G43" s="76">
        <f t="shared" si="16"/>
        <v>98.71913167359287</v>
      </c>
      <c r="H43" s="76">
        <f>MAX(H9:H39)</f>
        <v>15.05542785566097</v>
      </c>
      <c r="I43" s="77">
        <f t="shared" si="16"/>
        <v>13.1</v>
      </c>
      <c r="J43" s="75">
        <f t="shared" si="16"/>
        <v>0</v>
      </c>
      <c r="K43" s="77">
        <f t="shared" si="16"/>
        <v>0</v>
      </c>
      <c r="L43" s="74">
        <f t="shared" si="16"/>
        <v>13.9</v>
      </c>
      <c r="M43" s="74">
        <f t="shared" si="16"/>
        <v>13.7</v>
      </c>
      <c r="N43" s="74">
        <f t="shared" si="16"/>
        <v>13.7</v>
      </c>
      <c r="O43" s="75">
        <f t="shared" si="16"/>
        <v>13.9</v>
      </c>
      <c r="P43" s="73"/>
      <c r="Q43" s="70">
        <f t="shared" si="16"/>
        <v>31</v>
      </c>
      <c r="R43" s="76">
        <f t="shared" si="16"/>
        <v>7</v>
      </c>
      <c r="S43" s="76"/>
      <c r="T43" s="76">
        <f>MAX(T9:T39)</f>
        <v>16</v>
      </c>
      <c r="U43" s="140"/>
      <c r="V43" s="70">
        <f t="shared" si="16"/>
        <v>8</v>
      </c>
      <c r="W43" s="76">
        <f>MAX(W9:W39)</f>
        <v>1019.1</v>
      </c>
      <c r="X43" s="124">
        <f>MAX(X9:X39)</f>
        <v>1030.0087402979595</v>
      </c>
      <c r="Y43" s="127"/>
      <c r="Z43" s="134"/>
      <c r="AA43" s="127"/>
      <c r="AU43">
        <f t="shared" si="13"/>
        <v>10.261424328184628</v>
      </c>
    </row>
    <row r="44" spans="1:47" ht="13.5" thickBot="1">
      <c r="A44" s="81" t="s">
        <v>22</v>
      </c>
      <c r="B44" s="82">
        <f>MIN(B9:B39)</f>
        <v>-0.7</v>
      </c>
      <c r="C44" s="83">
        <f aca="true" t="shared" si="17" ref="C44:V44">MIN(C9:C39)</f>
        <v>-0.9</v>
      </c>
      <c r="D44" s="83">
        <f t="shared" si="17"/>
        <v>9</v>
      </c>
      <c r="E44" s="83">
        <f t="shared" si="17"/>
        <v>-3.4</v>
      </c>
      <c r="F44" s="84">
        <f t="shared" si="17"/>
        <v>3.2</v>
      </c>
      <c r="G44" s="85">
        <f t="shared" si="17"/>
        <v>76.8435767648866</v>
      </c>
      <c r="H44" s="85">
        <f>MIN(H9:H39)</f>
        <v>-1.2475589167899395</v>
      </c>
      <c r="I44" s="86">
        <f t="shared" si="17"/>
        <v>-6.3</v>
      </c>
      <c r="J44" s="84">
        <f t="shared" si="17"/>
        <v>0</v>
      </c>
      <c r="K44" s="86">
        <f t="shared" si="17"/>
        <v>0</v>
      </c>
      <c r="L44" s="83">
        <f t="shared" si="17"/>
        <v>3.9</v>
      </c>
      <c r="M44" s="83">
        <f t="shared" si="17"/>
        <v>6.3</v>
      </c>
      <c r="N44" s="83">
        <f t="shared" si="17"/>
        <v>9.1</v>
      </c>
      <c r="O44" s="84">
        <f t="shared" si="17"/>
        <v>11</v>
      </c>
      <c r="P44" s="82"/>
      <c r="Q44" s="120">
        <f t="shared" si="17"/>
        <v>10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980.3</v>
      </c>
      <c r="X44" s="125">
        <f>MIN(X9:X39)</f>
        <v>990.2252307394457</v>
      </c>
      <c r="Y44" s="128"/>
      <c r="Z44" s="136"/>
      <c r="AA44" s="128"/>
      <c r="AU44">
        <f t="shared" si="13"/>
        <v>10.29840399610451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10.089317478976797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10.223721908690239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10.227568580514404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0</v>
      </c>
    </row>
    <row r="61" spans="2:6" ht="12.75">
      <c r="B61">
        <f>DCOUNTA(T8:T38,1,B59:B60)</f>
        <v>20</v>
      </c>
      <c r="C61">
        <f>DCOUNTA(T8:T38,1,C59:C60)</f>
        <v>15</v>
      </c>
      <c r="D61">
        <f>DCOUNTA(T8:T38,1,D59:D60)</f>
        <v>11</v>
      </c>
      <c r="F61">
        <f>DCOUNTA(T8:T38,1,F59:F60)</f>
        <v>6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14</v>
      </c>
      <c r="C64">
        <f>(C61-F61)</f>
        <v>9</v>
      </c>
      <c r="D64">
        <f>(D61-F61)</f>
        <v>5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P16" sqref="P1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161</v>
      </c>
      <c r="I4" s="60" t="s">
        <v>56</v>
      </c>
      <c r="J4" s="60">
        <v>2010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13.838709677419352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5.909677419354837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9.874193548387096</v>
      </c>
      <c r="D9" s="5">
        <v>-0.3</v>
      </c>
      <c r="E9" s="3"/>
      <c r="F9" s="40">
        <v>1</v>
      </c>
      <c r="G9" s="89" t="s">
        <v>106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18.9</v>
      </c>
      <c r="C10" s="5" t="s">
        <v>32</v>
      </c>
      <c r="D10" s="5">
        <f>Data1!$AB$41</f>
        <v>10</v>
      </c>
      <c r="E10" s="3"/>
      <c r="F10" s="40">
        <v>2</v>
      </c>
      <c r="G10" s="93" t="s">
        <v>107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-3.4</v>
      </c>
      <c r="C11" s="5" t="s">
        <v>32</v>
      </c>
      <c r="D11" s="24">
        <f>Data1!$AC$41</f>
        <v>25</v>
      </c>
      <c r="E11" s="3"/>
      <c r="F11" s="40">
        <v>3</v>
      </c>
      <c r="G11" s="93" t="s">
        <v>110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-6.3</v>
      </c>
      <c r="C12" s="5" t="s">
        <v>32</v>
      </c>
      <c r="D12" s="24">
        <f>Data1!$AD$41</f>
        <v>25</v>
      </c>
      <c r="E12" s="3"/>
      <c r="F12" s="40">
        <v>4</v>
      </c>
      <c r="G12" s="93" t="s">
        <v>111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12.729032258064516</v>
      </c>
      <c r="C13" s="5"/>
      <c r="D13" s="24"/>
      <c r="E13" s="3"/>
      <c r="F13" s="40">
        <v>5</v>
      </c>
      <c r="G13" s="93" t="s">
        <v>112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117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116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66.6</v>
      </c>
      <c r="D17" s="5">
        <v>94</v>
      </c>
      <c r="E17" s="3"/>
      <c r="F17" s="40">
        <v>9</v>
      </c>
      <c r="G17" s="93" t="s">
        <v>121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15</v>
      </c>
      <c r="D18" s="5"/>
      <c r="E18" s="3"/>
      <c r="F18" s="40">
        <v>10</v>
      </c>
      <c r="G18" s="93" t="s">
        <v>123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126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5</v>
      </c>
      <c r="D20" s="5"/>
      <c r="E20" s="3"/>
      <c r="F20" s="40">
        <v>12</v>
      </c>
      <c r="G20" s="93" t="s">
        <v>125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16</v>
      </c>
      <c r="D21" s="5"/>
      <c r="E21" s="3"/>
      <c r="F21" s="40">
        <v>13</v>
      </c>
      <c r="G21" s="93" t="s">
        <v>129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</v>
      </c>
      <c r="D22" s="5"/>
      <c r="E22" s="3"/>
      <c r="F22" s="40">
        <v>14</v>
      </c>
      <c r="G22" s="93" t="s">
        <v>131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135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7</v>
      </c>
      <c r="D25" s="5" t="s">
        <v>46</v>
      </c>
      <c r="E25" s="5">
        <f>Data1!$AF$41</f>
        <v>20</v>
      </c>
      <c r="F25" s="40">
        <v>17</v>
      </c>
      <c r="G25" s="93" t="s">
        <v>136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74.99999999999999</v>
      </c>
      <c r="D26" s="5" t="s">
        <v>46</v>
      </c>
      <c r="E26" s="3"/>
      <c r="F26" s="40">
        <v>18</v>
      </c>
      <c r="G26" s="93" t="s">
        <v>138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140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146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31</v>
      </c>
      <c r="D30" s="5"/>
      <c r="E30" s="5"/>
      <c r="F30" s="40">
        <v>22</v>
      </c>
      <c r="G30" s="93" t="s">
        <v>145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152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151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150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153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160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4</v>
      </c>
      <c r="D39" s="5"/>
      <c r="E39" s="3"/>
      <c r="F39" s="40">
        <v>31</v>
      </c>
      <c r="G39" s="95" t="s">
        <v>162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9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163</v>
      </c>
      <c r="B42" s="3" t="s">
        <v>164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165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2010-11-01T20:44:27Z</dcterms:modified>
  <cp:category/>
  <cp:version/>
  <cp:contentType/>
  <cp:contentStatus/>
</cp:coreProperties>
</file>