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<sst xmlns="http://schemas.openxmlformats.org/spreadsheetml/2006/main" count="196" uniqueCount="167">
  <si>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</si>
  <si>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</si>
  <si>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</si>
  <si>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</si>
  <si>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</si>
  <si>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</si>
  <si>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</si>
  <si>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</si>
  <si>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</si>
  <si>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</si>
  <si>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</si>
  <si>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</si>
  <si>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</si>
  <si>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</si>
  <si>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</si>
  <si>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</si>
  <si>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</si>
  <si>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</si>
  <si>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</si>
  <si>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</si>
  <si>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</si>
  <si>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</si>
  <si>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</si>
  <si>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</si>
  <si>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</si>
  <si>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</si>
  <si>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</si>
  <si>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</si>
  <si>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</si>
  <si>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</si>
  <si>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</si>
  <si>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</si>
  <si>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</si>
  <si>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</si>
  <si>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</si>
  <si>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</si>
  <si>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</si>
  <si>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</si>
  <si>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</si>
  <si>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</si>
  <si>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</si>
  <si>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</si>
  <si>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</si>
  <si>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</si>
  <si>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</si>
  <si>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</si>
  <si>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</si>
  <si>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</si>
  <si>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</si>
  <si>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</si>
  <si>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</si>
  <si>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</si>
  <si>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</si>
  <si>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</si>
  <si>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</si>
  <si>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</si>
  <si>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</si>
  <si>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</si>
  <si>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</si>
  <si>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</si>
  <si>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</si>
  <si>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</si>
  <si>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</si>
  <si>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</si>
  <si>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</si>
  <si>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</si>
  <si>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</si>
  <si>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</si>
  <si>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</si>
  <si>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</si>
  <si>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</si>
  <si>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</si>
  <si>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</si>
  <si>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</si>
  <si>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</si>
  <si>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</si>
  <si>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</si>
  <si>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</si>
  <si>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</si>
  <si>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</si>
  <si>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</si>
  <si>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</si>
  <si>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</si>
  <si>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</si>
  <si>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</si>
  <si>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</si>
  <si>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</si>
  <si>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</si>
  <si>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</si>
  <si>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</si>
  <si>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</si>
  <si>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</si>
  <si>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</si>
  <si>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</si>
  <si>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</si>
  <si>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</si>
  <si>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</si>
  <si>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</si>
  <si>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</si>
  <si>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</si>
  <si>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</si>
  <si>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</si>
  <si>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</si>
  <si>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</si>
  <si>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Calm</t>
  </si>
  <si>
    <t>Oct</t>
  </si>
  <si>
    <t>SSE2</t>
  </si>
  <si>
    <t>A record breaking hot start to October with sunshine and soaring temperatures.*</t>
  </si>
  <si>
    <t>1st: max 28.7C the hottest ever October day on record - almost the hottest of the year!</t>
  </si>
  <si>
    <t>SSW3</t>
  </si>
  <si>
    <t>Cloudier, but still exceptionally warm for the start of October. A few light showers later.</t>
  </si>
  <si>
    <t>Yet another hot day with spells of sunshine. Cloudy annd windier later. *</t>
  </si>
  <si>
    <t>W4</t>
  </si>
  <si>
    <t>Much cooler, but still temperatures above average. Breezy but bright for the most part.</t>
  </si>
  <si>
    <t>W5</t>
  </si>
  <si>
    <t>Cloudy, windy but muggy. Temperatures a little warmer again. Rain for a time later.</t>
  </si>
  <si>
    <t>Much cooler with blustery winds and showers, continuing into the evening with hail.</t>
  </si>
  <si>
    <t>WSW3</t>
  </si>
  <si>
    <t>SW4</t>
  </si>
  <si>
    <t>SW5</t>
  </si>
  <si>
    <t>tr</t>
  </si>
  <si>
    <t>Cloudy and gusty winds, but remaining very much on the mild side.</t>
  </si>
  <si>
    <t>Cloudy but warm, in spite of a breeze. Temps hardly falling overnight either.</t>
  </si>
  <si>
    <t>Generally similar temperatures. A few showers developed from time to time.</t>
  </si>
  <si>
    <t xml:space="preserve">Rather cold for most of the day, but temperatures rising overnight so warmer by morning. </t>
  </si>
  <si>
    <t>WSW5</t>
  </si>
  <si>
    <t>Another exceptionally mild start. Remaining cloudy but feeling rather warm.</t>
  </si>
  <si>
    <t>Mostly cloudy with a few spots of rain from time to time. Still very mild and breezy.</t>
  </si>
  <si>
    <t>SE2</t>
  </si>
  <si>
    <t>Again another rather cloudy day. Very mild again for October, especially overnight.</t>
  </si>
  <si>
    <t>A cloudy start, but then turning sunnier. Feeling very pleasant with lightish winds.</t>
  </si>
  <si>
    <t>2nd-3rd: Continuing hot with still remarkable October temperatures.</t>
  </si>
  <si>
    <t>3rd and 11th: min 16.1C - the highest daily min for October on record for this station.</t>
  </si>
  <si>
    <t>S2</t>
  </si>
  <si>
    <t>SSW4</t>
  </si>
  <si>
    <t>A cold start with a ground frost, then sunny and eventually warmer. Light winds.</t>
  </si>
  <si>
    <t>Another chilly start with a touch of ground frost, but more cloud. Still warm by pm.</t>
  </si>
  <si>
    <t>Cloudy and breezy, and feeling cooler. Windier and wetter by evening and overnight.</t>
  </si>
  <si>
    <t>WNW4</t>
  </si>
  <si>
    <t>Much colder, but bright. Some good sunny spells developing but temperatures struggling.</t>
  </si>
  <si>
    <t>Much colder again, but bright, However, on or two light showers did occur at lunchtime.</t>
  </si>
  <si>
    <t>W2</t>
  </si>
  <si>
    <t>A cold start with a widespread ground frost. Bright or sunny spells, but cloudy later.</t>
  </si>
  <si>
    <t>S4</t>
  </si>
  <si>
    <t>SSE4</t>
  </si>
  <si>
    <t>Cloudy and breezy. Feeling cool with no sunshine, but temperatures close to normal.</t>
  </si>
  <si>
    <t>SE4</t>
  </si>
  <si>
    <t xml:space="preserve">bright or sunny with a cool breeze, though temperatures were close to normal. </t>
  </si>
  <si>
    <t>Mostly cloudy and breezy, but some bright spells. Feeling warm too, in spite of the wind.</t>
  </si>
  <si>
    <t>ESE4</t>
  </si>
  <si>
    <t>Some bright spells, but a lot of cloud too, especially later. Becoming windy with rain eve.</t>
  </si>
  <si>
    <t>a little cooler with some bright or sunny intervals, but also showers, especially later.</t>
  </si>
  <si>
    <t>E3</t>
  </si>
  <si>
    <t>SSE1</t>
  </si>
  <si>
    <t>Cloudy and rather cold with outbreaks of rain through the day. Mostly light winds.</t>
  </si>
  <si>
    <t>A chilly start with a touch of ground frost. Bright or sunny spells for most of the day.</t>
  </si>
  <si>
    <t>Drier and brighter after a cloudy start to the day. Some sunshine developing.</t>
  </si>
  <si>
    <t>Some sunshine, but also one or two brisk showers. Mild overnight with further showers.</t>
  </si>
  <si>
    <t xml:space="preserve">Bright or sunny, with temperatures rising significantly in warm southerly winds. </t>
  </si>
  <si>
    <t xml:space="preserve">Cloudy and very mild, and quite breezy too. Little if any chinks in the cloud. </t>
  </si>
  <si>
    <t>October</t>
  </si>
  <si>
    <t xml:space="preserve">NOTES: </t>
  </si>
  <si>
    <t>A very warm October! The overall mean of 12.7C was the highest for the month since 2005 (12.9C), but the mean daily maxinum of 16.7C was</t>
  </si>
  <si>
    <t xml:space="preserve">the highest on the October record here. The 1st also saw an incredible high of 28.7C - the hottest day ever recorded for the month. </t>
  </si>
  <si>
    <t>No air frost was recorded, though there were some chilly nights with 6 ground frosts. Rainfall was yet again below normal, as has been common</t>
  </si>
  <si>
    <t>in 2011. This was the driest October (45.6mm) since 2007 (24.4mm). Overall, something of an extension of summer with the warmth…</t>
  </si>
  <si>
    <t>Date/Dif average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</si>
</sst>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28.7</c:v>
                </c:pt>
                <c:pt idx="1">
                  <c:v>25.6</c:v>
                </c:pt>
                <c:pt idx="2">
                  <c:v>26.2</c:v>
                </c:pt>
                <c:pt idx="3">
                  <c:v>18.1</c:v>
                </c:pt>
                <c:pt idx="4">
                  <c:v>19.7</c:v>
                </c:pt>
                <c:pt idx="5">
                  <c:v>14.4</c:v>
                </c:pt>
                <c:pt idx="6">
                  <c:v>15.4</c:v>
                </c:pt>
                <c:pt idx="7">
                  <c:v>16.1</c:v>
                </c:pt>
                <c:pt idx="8">
                  <c:v>19.9</c:v>
                </c:pt>
                <c:pt idx="9">
                  <c:v>19</c:v>
                </c:pt>
                <c:pt idx="10">
                  <c:v>17.6</c:v>
                </c:pt>
                <c:pt idx="11">
                  <c:v>18.6</c:v>
                </c:pt>
                <c:pt idx="12">
                  <c:v>16.3</c:v>
                </c:pt>
                <c:pt idx="13">
                  <c:v>17.7</c:v>
                </c:pt>
                <c:pt idx="14">
                  <c:v>16.9</c:v>
                </c:pt>
                <c:pt idx="15">
                  <c:v>17.1</c:v>
                </c:pt>
                <c:pt idx="16">
                  <c:v>14</c:v>
                </c:pt>
                <c:pt idx="17">
                  <c:v>11.9</c:v>
                </c:pt>
                <c:pt idx="18">
                  <c:v>10</c:v>
                </c:pt>
                <c:pt idx="19">
                  <c:v>11.7</c:v>
                </c:pt>
                <c:pt idx="20">
                  <c:v>12.9</c:v>
                </c:pt>
                <c:pt idx="21">
                  <c:v>14</c:v>
                </c:pt>
                <c:pt idx="22">
                  <c:v>18.1</c:v>
                </c:pt>
                <c:pt idx="23">
                  <c:v>16.9</c:v>
                </c:pt>
                <c:pt idx="24">
                  <c:v>15.8</c:v>
                </c:pt>
                <c:pt idx="25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11.2</c:v>
                </c:pt>
                <c:pt idx="1">
                  <c:v>11.4</c:v>
                </c:pt>
                <c:pt idx="2">
                  <c:v>16.1</c:v>
                </c:pt>
                <c:pt idx="3">
                  <c:v>12</c:v>
                </c:pt>
                <c:pt idx="4">
                  <c:v>13.3</c:v>
                </c:pt>
                <c:pt idx="5">
                  <c:v>8.3</c:v>
                </c:pt>
                <c:pt idx="6">
                  <c:v>5.8</c:v>
                </c:pt>
                <c:pt idx="7">
                  <c:v>8.8</c:v>
                </c:pt>
                <c:pt idx="8">
                  <c:v>10</c:v>
                </c:pt>
                <c:pt idx="9">
                  <c:v>15.1</c:v>
                </c:pt>
                <c:pt idx="10">
                  <c:v>16.1</c:v>
                </c:pt>
                <c:pt idx="11">
                  <c:v>13.8</c:v>
                </c:pt>
                <c:pt idx="12">
                  <c:v>12.4</c:v>
                </c:pt>
                <c:pt idx="13">
                  <c:v>11.1</c:v>
                </c:pt>
                <c:pt idx="14">
                  <c:v>1.7</c:v>
                </c:pt>
                <c:pt idx="15">
                  <c:v>4</c:v>
                </c:pt>
                <c:pt idx="16">
                  <c:v>8.1</c:v>
                </c:pt>
                <c:pt idx="17">
                  <c:v>4.6</c:v>
                </c:pt>
                <c:pt idx="18">
                  <c:v>4.8</c:v>
                </c:pt>
                <c:pt idx="19">
                  <c:v>0.8</c:v>
                </c:pt>
                <c:pt idx="20">
                  <c:v>6</c:v>
                </c:pt>
                <c:pt idx="21">
                  <c:v>6.6</c:v>
                </c:pt>
                <c:pt idx="22">
                  <c:v>8.8</c:v>
                </c:pt>
                <c:pt idx="23">
                  <c:v>11.3</c:v>
                </c:pt>
                <c:pt idx="24">
                  <c:v>10.5</c:v>
                </c:pt>
                <c:pt idx="25">
                  <c:v>3.4</c:v>
                </c:pt>
                <c:pt idx="26">
                  <c:v>5.6</c:v>
                </c:pt>
              </c:numCache>
            </c:numRef>
          </c:val>
          <c:smooth val="0"/>
        </c:ser>
        <c:marker val="1"/>
        <c:axId val="28976202"/>
        <c:axId val="59459227"/>
      </c:lineChart>
      <c:catAx>
        <c:axId val="28976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9227"/>
        <c:crosses val="autoZero"/>
        <c:auto val="1"/>
        <c:lblOffset val="100"/>
        <c:noMultiLvlLbl val="0"/>
      </c:catAx>
      <c:valAx>
        <c:axId val="59459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89762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2.6</c:v>
                </c:pt>
                <c:pt idx="5">
                  <c:v>12.3</c:v>
                </c:pt>
                <c:pt idx="6">
                  <c:v>0.1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4.4</c:v>
                </c:pt>
                <c:pt idx="17">
                  <c:v>0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1.1</c:v>
                </c:pt>
                <c:pt idx="24">
                  <c:v>4.9</c:v>
                </c:pt>
                <c:pt idx="25">
                  <c:v>2.8</c:v>
                </c:pt>
              </c:numCache>
            </c:numRef>
          </c:val>
        </c:ser>
        <c:axId val="65370996"/>
        <c:axId val="51468053"/>
      </c:barChart>
      <c:catAx>
        <c:axId val="6537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68053"/>
        <c:crosses val="autoZero"/>
        <c:auto val="1"/>
        <c:lblOffset val="100"/>
        <c:noMultiLvlLbl val="0"/>
      </c:catAx>
      <c:valAx>
        <c:axId val="51468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5370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9</c:v>
                </c:pt>
                <c:pt idx="1">
                  <c:v>1.9</c:v>
                </c:pt>
                <c:pt idx="2">
                  <c:v>4.9</c:v>
                </c:pt>
                <c:pt idx="3">
                  <c:v>5.7</c:v>
                </c:pt>
                <c:pt idx="4">
                  <c:v>0.1</c:v>
                </c:pt>
                <c:pt idx="5">
                  <c:v>5.6</c:v>
                </c:pt>
                <c:pt idx="6">
                  <c:v>2.6</c:v>
                </c:pt>
                <c:pt idx="7">
                  <c:v>0</c:v>
                </c:pt>
                <c:pt idx="8">
                  <c:v>0.6</c:v>
                </c:pt>
                <c:pt idx="9">
                  <c:v>0.9</c:v>
                </c:pt>
                <c:pt idx="10">
                  <c:v>0</c:v>
                </c:pt>
                <c:pt idx="11">
                  <c:v>2.8</c:v>
                </c:pt>
                <c:pt idx="12">
                  <c:v>0.9</c:v>
                </c:pt>
                <c:pt idx="13">
                  <c:v>6.1</c:v>
                </c:pt>
                <c:pt idx="14">
                  <c:v>6.3</c:v>
                </c:pt>
                <c:pt idx="15">
                  <c:v>2.9</c:v>
                </c:pt>
                <c:pt idx="16">
                  <c:v>0.1</c:v>
                </c:pt>
                <c:pt idx="17">
                  <c:v>4.8</c:v>
                </c:pt>
                <c:pt idx="18">
                  <c:v>2.8</c:v>
                </c:pt>
                <c:pt idx="19">
                  <c:v>4.5</c:v>
                </c:pt>
                <c:pt idx="20">
                  <c:v>0</c:v>
                </c:pt>
                <c:pt idx="21">
                  <c:v>6.2</c:v>
                </c:pt>
                <c:pt idx="22">
                  <c:v>1.9</c:v>
                </c:pt>
                <c:pt idx="23">
                  <c:v>3.4</c:v>
                </c:pt>
                <c:pt idx="24">
                  <c:v>4.5</c:v>
                </c:pt>
                <c:pt idx="25">
                  <c:v>5.3</c:v>
                </c:pt>
              </c:numCache>
            </c:numRef>
          </c:val>
        </c:ser>
        <c:axId val="60559294"/>
        <c:axId val="8162735"/>
      </c:barChart>
      <c:catAx>
        <c:axId val="60559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62735"/>
        <c:crosses val="autoZero"/>
        <c:auto val="1"/>
        <c:lblOffset val="100"/>
        <c:noMultiLvlLbl val="0"/>
      </c:catAx>
      <c:valAx>
        <c:axId val="8162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05592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6.9</c:v>
                </c:pt>
                <c:pt idx="1">
                  <c:v>6.5</c:v>
                </c:pt>
                <c:pt idx="2">
                  <c:v>13.1</c:v>
                </c:pt>
                <c:pt idx="3">
                  <c:v>9.2</c:v>
                </c:pt>
                <c:pt idx="4">
                  <c:v>10.4</c:v>
                </c:pt>
                <c:pt idx="5">
                  <c:v>5.9</c:v>
                </c:pt>
                <c:pt idx="6">
                  <c:v>1.6</c:v>
                </c:pt>
                <c:pt idx="7">
                  <c:v>6.6</c:v>
                </c:pt>
                <c:pt idx="8">
                  <c:v>9.7</c:v>
                </c:pt>
                <c:pt idx="9">
                  <c:v>13.5</c:v>
                </c:pt>
                <c:pt idx="10">
                  <c:v>14.2</c:v>
                </c:pt>
                <c:pt idx="11">
                  <c:v>11.2</c:v>
                </c:pt>
                <c:pt idx="12">
                  <c:v>8</c:v>
                </c:pt>
                <c:pt idx="13">
                  <c:v>10.6</c:v>
                </c:pt>
                <c:pt idx="14">
                  <c:v>-2.4</c:v>
                </c:pt>
                <c:pt idx="15">
                  <c:v>-0.6</c:v>
                </c:pt>
                <c:pt idx="16">
                  <c:v>2.8</c:v>
                </c:pt>
                <c:pt idx="17">
                  <c:v>2.5</c:v>
                </c:pt>
                <c:pt idx="18">
                  <c:v>0.9</c:v>
                </c:pt>
                <c:pt idx="19">
                  <c:v>-3.8</c:v>
                </c:pt>
                <c:pt idx="20">
                  <c:v>3.6</c:v>
                </c:pt>
                <c:pt idx="21">
                  <c:v>2.9</c:v>
                </c:pt>
                <c:pt idx="22">
                  <c:v>6</c:v>
                </c:pt>
                <c:pt idx="23">
                  <c:v>9.7</c:v>
                </c:pt>
                <c:pt idx="24">
                  <c:v>7.1</c:v>
                </c:pt>
                <c:pt idx="25">
                  <c:v>-0.7</c:v>
                </c:pt>
                <c:pt idx="26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6355752"/>
        <c:axId val="57201769"/>
      </c:lineChart>
      <c:catAx>
        <c:axId val="635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01769"/>
        <c:crosses val="autoZero"/>
        <c:auto val="1"/>
        <c:lblOffset val="100"/>
        <c:noMultiLvlLbl val="0"/>
      </c:catAx>
      <c:valAx>
        <c:axId val="57201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355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</c:v>
                </c:pt>
                <c:pt idx="1">
                  <c:v>18.5</c:v>
                </c:pt>
                <c:pt idx="2">
                  <c:v>18</c:v>
                </c:pt>
                <c:pt idx="3">
                  <c:v>14</c:v>
                </c:pt>
                <c:pt idx="4">
                  <c:v>17</c:v>
                </c:pt>
                <c:pt idx="5">
                  <c:v>11.5</c:v>
                </c:pt>
                <c:pt idx="6">
                  <c:v>11</c:v>
                </c:pt>
                <c:pt idx="7">
                  <c:v>10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14</c:v>
                </c:pt>
                <c:pt idx="13">
                  <c:v>13</c:v>
                </c:pt>
                <c:pt idx="14">
                  <c:v>10</c:v>
                </c:pt>
                <c:pt idx="15">
                  <c:v>9.5</c:v>
                </c:pt>
                <c:pt idx="16">
                  <c:v>11.5</c:v>
                </c:pt>
                <c:pt idx="17">
                  <c:v>8</c:v>
                </c:pt>
                <c:pt idx="18">
                  <c:v>7.5</c:v>
                </c:pt>
                <c:pt idx="19">
                  <c:v>6.5</c:v>
                </c:pt>
                <c:pt idx="20">
                  <c:v>9.5</c:v>
                </c:pt>
                <c:pt idx="21">
                  <c:v>10</c:v>
                </c:pt>
                <c:pt idx="22">
                  <c:v>12</c:v>
                </c:pt>
                <c:pt idx="23">
                  <c:v>12</c:v>
                </c:pt>
                <c:pt idx="24">
                  <c:v>11</c:v>
                </c:pt>
                <c:pt idx="25">
                  <c:v>6</c:v>
                </c:pt>
                <c:pt idx="26">
                  <c:v>10</c:v>
                </c:pt>
              </c:numCache>
            </c:numRef>
          </c:val>
          <c:smooth val="0"/>
        </c:ser>
        <c:marker val="1"/>
        <c:axId val="45053874"/>
        <c:axId val="2831683"/>
      </c:lineChart>
      <c:catAx>
        <c:axId val="4505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1683"/>
        <c:crosses val="autoZero"/>
        <c:auto val="1"/>
        <c:lblOffset val="100"/>
        <c:noMultiLvlLbl val="0"/>
      </c:catAx>
      <c:valAx>
        <c:axId val="2831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5053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14.7</c:v>
                </c:pt>
                <c:pt idx="1">
                  <c:v>14.8</c:v>
                </c:pt>
                <c:pt idx="2">
                  <c:v>14.9</c:v>
                </c:pt>
                <c:pt idx="3">
                  <c:v>14.9</c:v>
                </c:pt>
                <c:pt idx="4">
                  <c:v>15</c:v>
                </c:pt>
                <c:pt idx="5">
                  <c:v>15</c:v>
                </c:pt>
                <c:pt idx="6">
                  <c:v>14.9</c:v>
                </c:pt>
                <c:pt idx="7">
                  <c:v>14.7</c:v>
                </c:pt>
                <c:pt idx="8">
                  <c:v>14.4</c:v>
                </c:pt>
                <c:pt idx="9">
                  <c:v>14.4</c:v>
                </c:pt>
                <c:pt idx="10">
                  <c:v>14.5</c:v>
                </c:pt>
                <c:pt idx="11">
                  <c:v>14.6</c:v>
                </c:pt>
                <c:pt idx="12">
                  <c:v>14.7</c:v>
                </c:pt>
                <c:pt idx="13">
                  <c:v>14.7</c:v>
                </c:pt>
                <c:pt idx="14">
                  <c:v>14.7</c:v>
                </c:pt>
                <c:pt idx="15">
                  <c:v>14.6</c:v>
                </c:pt>
                <c:pt idx="16">
                  <c:v>14.2</c:v>
                </c:pt>
                <c:pt idx="17">
                  <c:v>14.4</c:v>
                </c:pt>
                <c:pt idx="18">
                  <c:v>13.9</c:v>
                </c:pt>
                <c:pt idx="19">
                  <c:v>13.6</c:v>
                </c:pt>
                <c:pt idx="20">
                  <c:v>13.2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13.1</c:v>
                </c:pt>
                <c:pt idx="26">
                  <c:v>13</c:v>
                </c:pt>
              </c:numCache>
            </c:numRef>
          </c:val>
          <c:smooth val="0"/>
        </c:ser>
        <c:marker val="1"/>
        <c:axId val="25485148"/>
        <c:axId val="28039741"/>
      </c:lineChart>
      <c:catAx>
        <c:axId val="25485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39741"/>
        <c:crosses val="autoZero"/>
        <c:auto val="1"/>
        <c:lblOffset val="100"/>
        <c:noMultiLvlLbl val="0"/>
      </c:catAx>
      <c:valAx>
        <c:axId val="28039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4851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1024.41848243276</c:v>
                </c:pt>
                <c:pt idx="1">
                  <c:v>1023.7454263213516</c:v>
                </c:pt>
                <c:pt idx="2">
                  <c:v>1017.1768857975368</c:v>
                </c:pt>
                <c:pt idx="3">
                  <c:v>1019.4716576852406</c:v>
                </c:pt>
                <c:pt idx="4">
                  <c:v>1014.780713328941</c:v>
                </c:pt>
                <c:pt idx="5">
                  <c:v>1008.9511871533037</c:v>
                </c:pt>
                <c:pt idx="6">
                  <c:v>1017.9206106970711</c:v>
                </c:pt>
                <c:pt idx="7">
                  <c:v>1022.9260699975836</c:v>
                </c:pt>
                <c:pt idx="8">
                  <c:v>1015.9373730632385</c:v>
                </c:pt>
                <c:pt idx="9">
                  <c:v>1013.610675528766</c:v>
                </c:pt>
                <c:pt idx="10">
                  <c:v>1014.7147260515206</c:v>
                </c:pt>
                <c:pt idx="11">
                  <c:v>1019.1731633519078</c:v>
                </c:pt>
                <c:pt idx="12">
                  <c:v>1029.8655709490558</c:v>
                </c:pt>
                <c:pt idx="13">
                  <c:v>1031.7130957414834</c:v>
                </c:pt>
                <c:pt idx="14">
                  <c:v>1026.521924213514</c:v>
                </c:pt>
                <c:pt idx="15">
                  <c:v>1022.7537234188759</c:v>
                </c:pt>
                <c:pt idx="16">
                  <c:v>1016.3115105998322</c:v>
                </c:pt>
                <c:pt idx="17">
                  <c:v>1007.0442263958629</c:v>
                </c:pt>
                <c:pt idx="18">
                  <c:v>1016.9721853261669</c:v>
                </c:pt>
                <c:pt idx="19">
                  <c:v>1027.9265174213324</c:v>
                </c:pt>
                <c:pt idx="20">
                  <c:v>1022.1141320699655</c:v>
                </c:pt>
                <c:pt idx="21">
                  <c:v>1014.2817753485459</c:v>
                </c:pt>
                <c:pt idx="22">
                  <c:v>1004.7587333717985</c:v>
                </c:pt>
                <c:pt idx="23">
                  <c:v>996.287156009881</c:v>
                </c:pt>
                <c:pt idx="24">
                  <c:v>996.5285205214713</c:v>
                </c:pt>
                <c:pt idx="25">
                  <c:v>1003.1855675624528</c:v>
                </c:pt>
                <c:pt idx="26">
                  <c:v>1007.1472275616622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1031078"/>
        <c:axId val="56626519"/>
      </c:lineChart>
      <c:catAx>
        <c:axId val="51031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26519"/>
        <c:crosses val="autoZero"/>
        <c:auto val="1"/>
        <c:lblOffset val="100"/>
        <c:noMultiLvlLbl val="0"/>
      </c:catAx>
      <c:valAx>
        <c:axId val="56626519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103107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14.103920763411558</c:v>
                </c:pt>
                <c:pt idx="1">
                  <c:v>14.67564995221153</c:v>
                </c:pt>
                <c:pt idx="2">
                  <c:v>15.145468739242045</c:v>
                </c:pt>
                <c:pt idx="3">
                  <c:v>8.529985912523234</c:v>
                </c:pt>
                <c:pt idx="4">
                  <c:v>12.77282009997953</c:v>
                </c:pt>
                <c:pt idx="5">
                  <c:v>6.451038095054171</c:v>
                </c:pt>
                <c:pt idx="6">
                  <c:v>10.731677789408517</c:v>
                </c:pt>
                <c:pt idx="7">
                  <c:v>8.784825355207667</c:v>
                </c:pt>
                <c:pt idx="8">
                  <c:v>14.717839464210563</c:v>
                </c:pt>
                <c:pt idx="9">
                  <c:v>14.465020628333503</c:v>
                </c:pt>
                <c:pt idx="10">
                  <c:v>13.58051946073377</c:v>
                </c:pt>
                <c:pt idx="11">
                  <c:v>13.52512876334933</c:v>
                </c:pt>
                <c:pt idx="12">
                  <c:v>12.689532646730525</c:v>
                </c:pt>
                <c:pt idx="13">
                  <c:v>9.893028025187819</c:v>
                </c:pt>
                <c:pt idx="14">
                  <c:v>7.556363080289604</c:v>
                </c:pt>
                <c:pt idx="15">
                  <c:v>8.585937714003052</c:v>
                </c:pt>
                <c:pt idx="16">
                  <c:v>9.727893265640214</c:v>
                </c:pt>
                <c:pt idx="17">
                  <c:v>4.863209936654492</c:v>
                </c:pt>
                <c:pt idx="18">
                  <c:v>4.08740656898965</c:v>
                </c:pt>
                <c:pt idx="19">
                  <c:v>3.8804653478543765</c:v>
                </c:pt>
                <c:pt idx="20">
                  <c:v>8.04248415844692</c:v>
                </c:pt>
                <c:pt idx="21">
                  <c:v>5.96463590189441</c:v>
                </c:pt>
                <c:pt idx="22">
                  <c:v>10.96919119529004</c:v>
                </c:pt>
                <c:pt idx="23">
                  <c:v>8.912979470931317</c:v>
                </c:pt>
                <c:pt idx="24">
                  <c:v>8.996567506419163</c:v>
                </c:pt>
                <c:pt idx="25">
                  <c:v>5.141672778193096</c:v>
                </c:pt>
                <c:pt idx="26">
                  <c:v>9.909429344628549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9876624"/>
        <c:axId val="23345297"/>
      </c:lineChart>
      <c:catAx>
        <c:axId val="39876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45297"/>
        <c:crosses val="autoZero"/>
        <c:auto val="1"/>
        <c:lblOffset val="100"/>
        <c:noMultiLvlLbl val="0"/>
      </c:catAx>
      <c:valAx>
        <c:axId val="23345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98766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0052b7c-1428-430b-9493-f575399dcdc7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8b13c42-9122-47bc-b62f-b7bfb7746db0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0ff8040-b19d-4f8a-a7f4-35d4569d4253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20dba3a-ba73-4678-95c0-6cd4f78fb31a}" type="TxLink">
            <a:rPr lang="en-US" cap="none" sz="1000" b="0" i="0" u="none" baseline="0">
              <a:latin typeface="Arial"/>
              <a:ea typeface="Arial"/>
              <a:cs typeface="Arial"/>
            </a:rPr>
            <a:t>9.0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d41433e-4c37-4ea8-9cb0-877536b364b7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f819e64-f60b-4c25-af01-9c07724f9220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e39dee2-cc4e-4df1-942a-8e2cdca3e8a2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5550c52-b9dd-4a4e-923d-4a302883d51a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db96b85-3235-4a00-b1d2-d3b734ca3888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4" sqref="R4"/>
      <selection pane="bottomLeft" activeCell="A39" sqref="A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105</v>
      </c>
      <c r="R4" s="60">
        <v>2011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16.2</v>
      </c>
      <c r="C9" s="65">
        <v>15</v>
      </c>
      <c r="D9" s="65">
        <v>28.7</v>
      </c>
      <c r="E9" s="65">
        <v>11.2</v>
      </c>
      <c r="F9" s="66">
        <f aca="true" t="shared" si="0" ref="F9:F39">AVERAGE(D9:E9)</f>
        <v>19.95</v>
      </c>
      <c r="G9" s="67">
        <f>100*(AJ9/AH9)</f>
        <v>87.38944876296387</v>
      </c>
      <c r="H9" s="67">
        <f aca="true" t="shared" si="1" ref="H9:H39">AK9</f>
        <v>14.103920763411558</v>
      </c>
      <c r="I9" s="68">
        <v>6.9</v>
      </c>
      <c r="J9" s="66"/>
      <c r="K9" s="68"/>
      <c r="L9" s="65">
        <v>17</v>
      </c>
      <c r="N9" s="65">
        <v>15</v>
      </c>
      <c r="O9" s="65">
        <v>14.7</v>
      </c>
      <c r="P9" s="69" t="s">
        <v>104</v>
      </c>
      <c r="Q9" s="70">
        <v>18</v>
      </c>
      <c r="R9" s="67">
        <v>9</v>
      </c>
      <c r="S9" s="67">
        <v>68</v>
      </c>
      <c r="T9" s="67">
        <v>0</v>
      </c>
      <c r="U9" s="67"/>
      <c r="V9" s="71">
        <v>1</v>
      </c>
      <c r="W9" s="64">
        <v>1014.2</v>
      </c>
      <c r="X9" s="121">
        <f aca="true" t="shared" si="2" ref="X9:X39">W9+AU17</f>
        <v>1024.41848243276</v>
      </c>
      <c r="Y9" s="130">
        <v>0</v>
      </c>
      <c r="Z9" s="133">
        <v>0</v>
      </c>
      <c r="AA9" s="126">
        <v>0</v>
      </c>
      <c r="AB9">
        <f>IF((MAX($D$9:$D$39)=$D9),A9,0)</f>
        <v>1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1</v>
      </c>
      <c r="AH9">
        <f>6.107*EXP(17.38*(B9/(239+B9)))</f>
        <v>18.406640869300837</v>
      </c>
      <c r="AI9">
        <f aca="true" t="shared" si="5" ref="AI9:AI39">IF(W9&gt;=0,6.107*EXP(17.38*(C9/(239+C9))),6.107*EXP(22.44*(C9/(272.4+C9))))</f>
        <v>17.04426199146042</v>
      </c>
      <c r="AJ9">
        <f aca="true" t="shared" si="6" ref="AJ9:AJ39">IF(C9&gt;=0,AI9-(0.000799*1000*(B9-C9)),AI9-(0.00072*1000*(B9-C9)))</f>
        <v>16.08546199146042</v>
      </c>
      <c r="AK9">
        <f>239*LN(AJ9/6.107)/(17.38-LN(AJ9/6.107))</f>
        <v>14.103920763411558</v>
      </c>
      <c r="AM9">
        <f>COUNTIF(V9:V39,"&lt;1")</f>
        <v>6</v>
      </c>
      <c r="AN9">
        <f>COUNTIF(E9:E39,"&lt;0")</f>
        <v>0</v>
      </c>
      <c r="AO9">
        <f>COUNTIF(I9:I39,"&lt;0")</f>
        <v>6</v>
      </c>
      <c r="AP9">
        <f>COUNTIF(Q9:Q39,"&gt;=39")</f>
        <v>2</v>
      </c>
    </row>
    <row r="10" spans="1:37" ht="12.75">
      <c r="A10" s="72">
        <v>2</v>
      </c>
      <c r="B10" s="73">
        <v>18.1</v>
      </c>
      <c r="C10" s="74">
        <v>16.1</v>
      </c>
      <c r="D10" s="74">
        <v>25.6</v>
      </c>
      <c r="E10" s="74">
        <v>11.4</v>
      </c>
      <c r="F10" s="75">
        <f t="shared" si="0"/>
        <v>18.5</v>
      </c>
      <c r="G10" s="67">
        <f aca="true" t="shared" si="7" ref="G10:G39">100*(AJ10/AH10)</f>
        <v>80.40493526934381</v>
      </c>
      <c r="H10" s="76">
        <f t="shared" si="1"/>
        <v>14.67564995221153</v>
      </c>
      <c r="I10" s="77">
        <v>6.5</v>
      </c>
      <c r="J10" s="75"/>
      <c r="K10" s="77"/>
      <c r="L10" s="74">
        <v>18.5</v>
      </c>
      <c r="M10" s="74"/>
      <c r="N10" s="74">
        <v>15.1</v>
      </c>
      <c r="O10" s="75">
        <v>14.8</v>
      </c>
      <c r="P10" s="78" t="s">
        <v>106</v>
      </c>
      <c r="Q10" s="79">
        <v>21</v>
      </c>
      <c r="R10" s="76">
        <v>1.9</v>
      </c>
      <c r="S10" s="76">
        <v>65</v>
      </c>
      <c r="T10" s="76">
        <v>0.4</v>
      </c>
      <c r="U10" s="76"/>
      <c r="V10" s="80">
        <v>6</v>
      </c>
      <c r="W10" s="73">
        <v>1013.6</v>
      </c>
      <c r="X10" s="121">
        <f t="shared" si="2"/>
        <v>1023.7454263213516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20.75938576154699</v>
      </c>
      <c r="AI10">
        <f t="shared" si="5"/>
        <v>18.289570683885234</v>
      </c>
      <c r="AJ10">
        <f t="shared" si="6"/>
        <v>16.691570683885235</v>
      </c>
      <c r="AK10">
        <f aca="true" t="shared" si="12" ref="AK10:AK39">239*LN(AJ10/6.107)/(17.38-LN(AJ10/6.107))</f>
        <v>14.67564995221153</v>
      </c>
    </row>
    <row r="11" spans="1:37" ht="12.75">
      <c r="A11" s="63">
        <v>3</v>
      </c>
      <c r="B11" s="64">
        <v>18.2</v>
      </c>
      <c r="C11" s="65">
        <v>16.4</v>
      </c>
      <c r="D11" s="65">
        <v>26.2</v>
      </c>
      <c r="E11" s="65">
        <v>16.1</v>
      </c>
      <c r="F11" s="66">
        <f t="shared" si="0"/>
        <v>21.15</v>
      </c>
      <c r="G11" s="67">
        <f t="shared" si="7"/>
        <v>82.35706188192353</v>
      </c>
      <c r="H11" s="67">
        <f t="shared" si="1"/>
        <v>15.145468739242045</v>
      </c>
      <c r="I11" s="68">
        <v>13.1</v>
      </c>
      <c r="J11" s="66"/>
      <c r="K11" s="68"/>
      <c r="L11" s="65">
        <v>18</v>
      </c>
      <c r="M11" s="65"/>
      <c r="N11" s="65">
        <v>15.2</v>
      </c>
      <c r="O11" s="66">
        <v>14.9</v>
      </c>
      <c r="P11" s="69" t="s">
        <v>109</v>
      </c>
      <c r="Q11" s="70">
        <v>35</v>
      </c>
      <c r="R11" s="67">
        <v>4.9</v>
      </c>
      <c r="S11" s="67">
        <v>66.5</v>
      </c>
      <c r="T11" s="67">
        <v>0</v>
      </c>
      <c r="U11" s="67"/>
      <c r="V11" s="71">
        <v>7</v>
      </c>
      <c r="W11" s="64">
        <v>1007.1</v>
      </c>
      <c r="X11" s="121">
        <f t="shared" si="2"/>
        <v>1017.1768857975368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20.890199660830618</v>
      </c>
      <c r="AI11">
        <f t="shared" si="5"/>
        <v>18.642754661927654</v>
      </c>
      <c r="AJ11">
        <f t="shared" si="6"/>
        <v>17.204554661927652</v>
      </c>
      <c r="AK11">
        <f t="shared" si="12"/>
        <v>15.145468739242045</v>
      </c>
    </row>
    <row r="12" spans="1:37" ht="12.75">
      <c r="A12" s="72">
        <v>4</v>
      </c>
      <c r="B12" s="73">
        <v>13.3</v>
      </c>
      <c r="C12" s="74">
        <v>10.9</v>
      </c>
      <c r="D12" s="74">
        <v>18.1</v>
      </c>
      <c r="E12" s="74">
        <v>12</v>
      </c>
      <c r="F12" s="75">
        <f t="shared" si="0"/>
        <v>15.05</v>
      </c>
      <c r="G12" s="67">
        <f t="shared" si="7"/>
        <v>72.81377183716084</v>
      </c>
      <c r="H12" s="76">
        <f t="shared" si="1"/>
        <v>8.529985912523234</v>
      </c>
      <c r="I12" s="77">
        <v>9.2</v>
      </c>
      <c r="J12" s="75"/>
      <c r="K12" s="77"/>
      <c r="L12" s="74">
        <v>14</v>
      </c>
      <c r="M12" s="74"/>
      <c r="N12" s="74">
        <v>15.5</v>
      </c>
      <c r="O12" s="75">
        <v>14.9</v>
      </c>
      <c r="P12" s="78" t="s">
        <v>112</v>
      </c>
      <c r="Q12" s="79">
        <v>28</v>
      </c>
      <c r="R12" s="76">
        <v>5.7</v>
      </c>
      <c r="S12" s="76">
        <v>65</v>
      </c>
      <c r="T12" s="76">
        <v>0</v>
      </c>
      <c r="U12" s="76"/>
      <c r="V12" s="80">
        <v>6</v>
      </c>
      <c r="W12" s="73">
        <v>1009.2</v>
      </c>
      <c r="X12" s="121">
        <f t="shared" si="2"/>
        <v>1019.4716576852406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15.265917559839318</v>
      </c>
      <c r="AI12">
        <f t="shared" si="5"/>
        <v>13.033290380870474</v>
      </c>
      <c r="AJ12">
        <f t="shared" si="6"/>
        <v>11.115690380870474</v>
      </c>
      <c r="AK12">
        <f t="shared" si="12"/>
        <v>8.529985912523234</v>
      </c>
    </row>
    <row r="13" spans="1:37" ht="12.75">
      <c r="A13" s="63">
        <v>5</v>
      </c>
      <c r="B13" s="64">
        <v>17.4</v>
      </c>
      <c r="C13" s="65">
        <v>14.8</v>
      </c>
      <c r="D13" s="65">
        <v>19.7</v>
      </c>
      <c r="E13" s="65">
        <v>13.3</v>
      </c>
      <c r="F13" s="66">
        <f t="shared" si="0"/>
        <v>16.5</v>
      </c>
      <c r="G13" s="67">
        <f t="shared" si="7"/>
        <v>74.24943588675387</v>
      </c>
      <c r="H13" s="67">
        <f t="shared" si="1"/>
        <v>12.77282009997953</v>
      </c>
      <c r="I13" s="68">
        <v>10.4</v>
      </c>
      <c r="J13" s="66"/>
      <c r="K13" s="68"/>
      <c r="L13" s="65">
        <v>17</v>
      </c>
      <c r="M13" s="65"/>
      <c r="N13" s="65">
        <v>15.2</v>
      </c>
      <c r="O13" s="66">
        <v>15</v>
      </c>
      <c r="P13" s="69" t="s">
        <v>114</v>
      </c>
      <c r="Q13" s="70">
        <v>35</v>
      </c>
      <c r="R13" s="67">
        <v>0.1</v>
      </c>
      <c r="S13" s="67">
        <v>41.2</v>
      </c>
      <c r="T13" s="67">
        <v>2.6</v>
      </c>
      <c r="U13" s="67"/>
      <c r="V13" s="71">
        <v>8</v>
      </c>
      <c r="W13" s="64">
        <v>1004.7</v>
      </c>
      <c r="X13" s="121">
        <f t="shared" si="2"/>
        <v>1014.780713328941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19.863614328178834</v>
      </c>
      <c r="AI13">
        <f t="shared" si="5"/>
        <v>16.8260215853932</v>
      </c>
      <c r="AJ13">
        <f t="shared" si="6"/>
        <v>14.7486215853932</v>
      </c>
      <c r="AK13">
        <f t="shared" si="12"/>
        <v>12.77282009997953</v>
      </c>
    </row>
    <row r="14" spans="1:37" ht="12.75">
      <c r="A14" s="72">
        <v>6</v>
      </c>
      <c r="B14" s="73">
        <v>10.9</v>
      </c>
      <c r="C14" s="74">
        <v>8.8</v>
      </c>
      <c r="D14" s="74">
        <v>14.4</v>
      </c>
      <c r="E14" s="74">
        <v>8.3</v>
      </c>
      <c r="F14" s="75">
        <f t="shared" si="0"/>
        <v>11.350000000000001</v>
      </c>
      <c r="G14" s="67">
        <f t="shared" si="7"/>
        <v>73.98680505560336</v>
      </c>
      <c r="H14" s="76">
        <f t="shared" si="1"/>
        <v>6.451038095054171</v>
      </c>
      <c r="I14" s="77">
        <v>5.9</v>
      </c>
      <c r="J14" s="75"/>
      <c r="K14" s="77"/>
      <c r="L14" s="74">
        <v>11.5</v>
      </c>
      <c r="M14" s="74"/>
      <c r="N14" s="74">
        <v>15.2</v>
      </c>
      <c r="O14" s="75">
        <v>15</v>
      </c>
      <c r="P14" s="78" t="s">
        <v>114</v>
      </c>
      <c r="Q14" s="79">
        <v>40</v>
      </c>
      <c r="R14" s="76">
        <v>5.6</v>
      </c>
      <c r="S14" s="76">
        <v>58.4</v>
      </c>
      <c r="T14" s="76">
        <v>12.3</v>
      </c>
      <c r="U14" s="76"/>
      <c r="V14" s="80">
        <v>2</v>
      </c>
      <c r="W14" s="73">
        <v>998.7</v>
      </c>
      <c r="X14" s="121">
        <f t="shared" si="2"/>
        <v>1008.9511871533037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6</v>
      </c>
      <c r="AF14">
        <f t="shared" si="4"/>
        <v>0</v>
      </c>
      <c r="AH14">
        <f t="shared" si="11"/>
        <v>13.033290380870474</v>
      </c>
      <c r="AI14">
        <f t="shared" si="5"/>
        <v>11.32081514642534</v>
      </c>
      <c r="AJ14">
        <f t="shared" si="6"/>
        <v>9.642915146425342</v>
      </c>
      <c r="AK14">
        <f t="shared" si="12"/>
        <v>6.451038095054171</v>
      </c>
    </row>
    <row r="15" spans="1:37" ht="12.75">
      <c r="A15" s="63">
        <v>7</v>
      </c>
      <c r="B15" s="64">
        <v>11.5</v>
      </c>
      <c r="C15" s="65">
        <v>11.1</v>
      </c>
      <c r="D15" s="65">
        <v>15.4</v>
      </c>
      <c r="E15" s="65">
        <v>5.8</v>
      </c>
      <c r="F15" s="66">
        <f t="shared" si="0"/>
        <v>10.6</v>
      </c>
      <c r="G15" s="67">
        <f t="shared" si="7"/>
        <v>95.0263098735504</v>
      </c>
      <c r="H15" s="67">
        <f t="shared" si="1"/>
        <v>10.731677789408517</v>
      </c>
      <c r="I15" s="68">
        <v>1.6</v>
      </c>
      <c r="J15" s="66"/>
      <c r="K15" s="68"/>
      <c r="L15" s="65">
        <v>11</v>
      </c>
      <c r="M15" s="65"/>
      <c r="N15" s="65">
        <v>14.2</v>
      </c>
      <c r="O15" s="66">
        <v>14.9</v>
      </c>
      <c r="P15" s="69" t="s">
        <v>117</v>
      </c>
      <c r="Q15" s="70">
        <v>30</v>
      </c>
      <c r="R15" s="67">
        <v>2.6</v>
      </c>
      <c r="S15" s="67">
        <v>62.2</v>
      </c>
      <c r="T15" s="67">
        <v>0.1</v>
      </c>
      <c r="U15" s="67"/>
      <c r="V15" s="71">
        <v>7</v>
      </c>
      <c r="W15" s="64">
        <v>1007.6</v>
      </c>
      <c r="X15" s="121">
        <f t="shared" si="2"/>
        <v>1017.9206106970711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13.56265263970658</v>
      </c>
      <c r="AI15">
        <f t="shared" si="5"/>
        <v>13.207688324480838</v>
      </c>
      <c r="AJ15">
        <f t="shared" si="6"/>
        <v>12.888088324480837</v>
      </c>
      <c r="AK15">
        <f t="shared" si="12"/>
        <v>10.731677789408517</v>
      </c>
    </row>
    <row r="16" spans="1:37" ht="12.75">
      <c r="A16" s="72">
        <v>8</v>
      </c>
      <c r="B16" s="73">
        <v>10</v>
      </c>
      <c r="C16" s="74">
        <v>9.4</v>
      </c>
      <c r="D16" s="74">
        <v>16.1</v>
      </c>
      <c r="E16" s="74">
        <v>8.8</v>
      </c>
      <c r="F16" s="75">
        <f t="shared" si="0"/>
        <v>12.450000000000001</v>
      </c>
      <c r="G16" s="67">
        <f t="shared" si="7"/>
        <v>92.14459883120891</v>
      </c>
      <c r="H16" s="76">
        <f t="shared" si="1"/>
        <v>8.784825355207667</v>
      </c>
      <c r="I16" s="77">
        <v>6.6</v>
      </c>
      <c r="J16" s="75"/>
      <c r="K16" s="77"/>
      <c r="L16" s="74">
        <v>10</v>
      </c>
      <c r="M16" s="74"/>
      <c r="N16" s="74">
        <v>13.8</v>
      </c>
      <c r="O16" s="75">
        <v>14.7</v>
      </c>
      <c r="P16" s="78" t="s">
        <v>112</v>
      </c>
      <c r="Q16" s="79">
        <v>21</v>
      </c>
      <c r="R16" s="76">
        <v>0</v>
      </c>
      <c r="S16" s="76">
        <v>30</v>
      </c>
      <c r="T16" s="76">
        <v>0.5</v>
      </c>
      <c r="U16" s="76"/>
      <c r="V16" s="80">
        <v>8</v>
      </c>
      <c r="W16" s="73">
        <v>1012.5</v>
      </c>
      <c r="X16" s="121">
        <f t="shared" si="2"/>
        <v>1022.9260699975836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12.273317807277772</v>
      </c>
      <c r="AI16">
        <f t="shared" si="5"/>
        <v>11.78859945679543</v>
      </c>
      <c r="AJ16">
        <f t="shared" si="6"/>
        <v>11.30919945679543</v>
      </c>
      <c r="AK16">
        <f t="shared" si="12"/>
        <v>8.784825355207667</v>
      </c>
    </row>
    <row r="17" spans="1:47" ht="12.75">
      <c r="A17" s="63">
        <v>9</v>
      </c>
      <c r="B17" s="64">
        <v>16.1</v>
      </c>
      <c r="C17" s="65">
        <v>15.3</v>
      </c>
      <c r="D17" s="65">
        <v>19.9</v>
      </c>
      <c r="E17" s="65">
        <v>10</v>
      </c>
      <c r="F17" s="66">
        <f t="shared" si="0"/>
        <v>14.95</v>
      </c>
      <c r="G17" s="67">
        <f t="shared" si="7"/>
        <v>91.51161286473885</v>
      </c>
      <c r="H17" s="67">
        <f t="shared" si="1"/>
        <v>14.717839464210563</v>
      </c>
      <c r="I17" s="68">
        <v>9.7</v>
      </c>
      <c r="J17" s="66"/>
      <c r="K17" s="68"/>
      <c r="L17" s="65">
        <v>16</v>
      </c>
      <c r="M17" s="65"/>
      <c r="N17" s="65">
        <v>13.9</v>
      </c>
      <c r="O17" s="66">
        <v>14.4</v>
      </c>
      <c r="P17" s="69" t="s">
        <v>118</v>
      </c>
      <c r="Q17" s="70">
        <v>32</v>
      </c>
      <c r="R17" s="67">
        <v>0.6</v>
      </c>
      <c r="S17" s="67">
        <v>35</v>
      </c>
      <c r="T17" s="67" t="s">
        <v>120</v>
      </c>
      <c r="U17" s="67"/>
      <c r="V17" s="71">
        <v>8</v>
      </c>
      <c r="W17" s="64">
        <v>1005.8</v>
      </c>
      <c r="X17" s="121">
        <f t="shared" si="2"/>
        <v>1015.9373730632385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18.289570683885234</v>
      </c>
      <c r="AI17">
        <f t="shared" si="5"/>
        <v>17.376281118859826</v>
      </c>
      <c r="AJ17">
        <f t="shared" si="6"/>
        <v>16.737081118859827</v>
      </c>
      <c r="AK17">
        <f t="shared" si="12"/>
        <v>14.717839464210563</v>
      </c>
      <c r="AU17">
        <f aca="true" t="shared" si="13" ref="AU17:AU47">W9*(10^(85/(18429.1+(67.53*B9)+(0.003*31)))-1)</f>
        <v>10.218482432759895</v>
      </c>
    </row>
    <row r="18" spans="1:47" ht="12.75">
      <c r="A18" s="72">
        <v>10</v>
      </c>
      <c r="B18" s="73">
        <v>16.2</v>
      </c>
      <c r="C18" s="74">
        <v>15.2</v>
      </c>
      <c r="D18" s="74">
        <v>19</v>
      </c>
      <c r="E18" s="74">
        <v>15.1</v>
      </c>
      <c r="F18" s="75">
        <f t="shared" si="0"/>
        <v>17.05</v>
      </c>
      <c r="G18" s="67">
        <f t="shared" si="7"/>
        <v>89.45675134216042</v>
      </c>
      <c r="H18" s="76">
        <f t="shared" si="1"/>
        <v>14.465020628333503</v>
      </c>
      <c r="I18" s="77">
        <v>13.5</v>
      </c>
      <c r="J18" s="75"/>
      <c r="K18" s="77"/>
      <c r="L18" s="74">
        <v>16</v>
      </c>
      <c r="M18" s="74"/>
      <c r="N18" s="74">
        <v>14.3</v>
      </c>
      <c r="O18" s="75">
        <v>14.4</v>
      </c>
      <c r="P18" s="78" t="s">
        <v>119</v>
      </c>
      <c r="Q18" s="79">
        <v>42</v>
      </c>
      <c r="R18" s="76">
        <v>0.9</v>
      </c>
      <c r="S18" s="76">
        <v>54.8</v>
      </c>
      <c r="T18" s="76">
        <v>0</v>
      </c>
      <c r="U18" s="76"/>
      <c r="V18" s="80">
        <v>8</v>
      </c>
      <c r="W18" s="73">
        <v>1003.5</v>
      </c>
      <c r="X18" s="121">
        <f t="shared" si="2"/>
        <v>1013.610675528766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18.406640869300837</v>
      </c>
      <c r="AI18">
        <f t="shared" si="5"/>
        <v>17.264982952894922</v>
      </c>
      <c r="AJ18">
        <f t="shared" si="6"/>
        <v>16.465982952894922</v>
      </c>
      <c r="AK18">
        <f t="shared" si="12"/>
        <v>14.465020628333503</v>
      </c>
      <c r="AU18">
        <f t="shared" si="13"/>
        <v>10.145426321351533</v>
      </c>
    </row>
    <row r="19" spans="1:47" ht="12.75">
      <c r="A19" s="63">
        <v>11</v>
      </c>
      <c r="B19" s="64">
        <v>16.4</v>
      </c>
      <c r="C19" s="65">
        <v>14.8</v>
      </c>
      <c r="D19" s="65">
        <v>17.6</v>
      </c>
      <c r="E19" s="65">
        <v>16.1</v>
      </c>
      <c r="F19" s="66">
        <f t="shared" si="0"/>
        <v>16.85</v>
      </c>
      <c r="G19" s="67">
        <f t="shared" si="7"/>
        <v>83.39766234839023</v>
      </c>
      <c r="H19" s="67">
        <f t="shared" si="1"/>
        <v>13.58051946073377</v>
      </c>
      <c r="I19" s="68">
        <v>14.2</v>
      </c>
      <c r="J19" s="66"/>
      <c r="K19" s="68"/>
      <c r="L19" s="65">
        <v>16</v>
      </c>
      <c r="M19" s="65"/>
      <c r="N19" s="65">
        <v>14.6</v>
      </c>
      <c r="O19" s="66">
        <v>14.5</v>
      </c>
      <c r="P19" s="69" t="s">
        <v>125</v>
      </c>
      <c r="Q19" s="70">
        <v>34</v>
      </c>
      <c r="R19" s="67">
        <v>0</v>
      </c>
      <c r="S19" s="67">
        <v>16.2</v>
      </c>
      <c r="T19" s="67" t="s">
        <v>120</v>
      </c>
      <c r="U19" s="67"/>
      <c r="V19" s="71">
        <v>8</v>
      </c>
      <c r="W19" s="64">
        <v>1004.6</v>
      </c>
      <c r="X19" s="121">
        <f t="shared" si="2"/>
        <v>1014.7147260515206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18.642754661927654</v>
      </c>
      <c r="AI19">
        <f t="shared" si="5"/>
        <v>16.8260215853932</v>
      </c>
      <c r="AJ19">
        <f t="shared" si="6"/>
        <v>15.547621585393202</v>
      </c>
      <c r="AK19">
        <f t="shared" si="12"/>
        <v>13.58051946073377</v>
      </c>
      <c r="AU19">
        <f t="shared" si="13"/>
        <v>10.076885797536764</v>
      </c>
    </row>
    <row r="20" spans="1:47" ht="12.75">
      <c r="A20" s="72">
        <v>12</v>
      </c>
      <c r="B20" s="73">
        <v>16</v>
      </c>
      <c r="C20" s="74">
        <v>14.6</v>
      </c>
      <c r="D20" s="74">
        <v>18.6</v>
      </c>
      <c r="E20" s="74">
        <v>13.8</v>
      </c>
      <c r="F20" s="75">
        <f t="shared" si="0"/>
        <v>16.200000000000003</v>
      </c>
      <c r="G20" s="67">
        <f t="shared" si="7"/>
        <v>85.24462977965794</v>
      </c>
      <c r="H20" s="76">
        <f t="shared" si="1"/>
        <v>13.52512876334933</v>
      </c>
      <c r="I20" s="77">
        <v>11.2</v>
      </c>
      <c r="J20" s="75"/>
      <c r="K20" s="77"/>
      <c r="L20" s="74">
        <v>16</v>
      </c>
      <c r="M20" s="74"/>
      <c r="N20" s="74">
        <v>14.7</v>
      </c>
      <c r="O20" s="75">
        <v>14.6</v>
      </c>
      <c r="P20" s="78" t="s">
        <v>118</v>
      </c>
      <c r="Q20" s="79">
        <v>24</v>
      </c>
      <c r="R20" s="76">
        <v>2.8</v>
      </c>
      <c r="S20" s="76">
        <v>58</v>
      </c>
      <c r="T20" s="76">
        <v>0</v>
      </c>
      <c r="U20" s="76"/>
      <c r="V20" s="80">
        <v>2</v>
      </c>
      <c r="W20" s="73">
        <v>1009</v>
      </c>
      <c r="X20" s="121">
        <f t="shared" si="2"/>
        <v>1019.1731633519078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18.173154145192665</v>
      </c>
      <c r="AI20">
        <f t="shared" si="5"/>
        <v>16.61023797035605</v>
      </c>
      <c r="AJ20">
        <f t="shared" si="6"/>
        <v>15.491637970356049</v>
      </c>
      <c r="AK20">
        <f t="shared" si="12"/>
        <v>13.52512876334933</v>
      </c>
      <c r="AU20">
        <f t="shared" si="13"/>
        <v>10.271657685240541</v>
      </c>
    </row>
    <row r="21" spans="1:47" ht="12.75">
      <c r="A21" s="63">
        <v>13</v>
      </c>
      <c r="B21" s="64">
        <v>13.6</v>
      </c>
      <c r="C21" s="65">
        <v>13.1</v>
      </c>
      <c r="D21" s="65">
        <v>16.3</v>
      </c>
      <c r="E21" s="65">
        <v>12.4</v>
      </c>
      <c r="F21" s="66">
        <f t="shared" si="0"/>
        <v>14.350000000000001</v>
      </c>
      <c r="G21" s="67">
        <f t="shared" si="7"/>
        <v>94.2248881970193</v>
      </c>
      <c r="H21" s="67">
        <f t="shared" si="1"/>
        <v>12.689532646730525</v>
      </c>
      <c r="I21" s="68">
        <v>8</v>
      </c>
      <c r="J21" s="66"/>
      <c r="K21" s="68"/>
      <c r="L21" s="65">
        <v>14</v>
      </c>
      <c r="M21" s="65"/>
      <c r="N21" s="65">
        <v>14.8</v>
      </c>
      <c r="O21" s="66">
        <v>14.7</v>
      </c>
      <c r="P21" s="69" t="s">
        <v>128</v>
      </c>
      <c r="Q21" s="70">
        <v>12</v>
      </c>
      <c r="R21" s="67">
        <v>0.9</v>
      </c>
      <c r="S21" s="67">
        <v>60.4</v>
      </c>
      <c r="T21" s="67">
        <v>0</v>
      </c>
      <c r="U21" s="67"/>
      <c r="V21" s="71">
        <v>7</v>
      </c>
      <c r="W21" s="64">
        <v>1019.5</v>
      </c>
      <c r="X21" s="121">
        <f t="shared" si="2"/>
        <v>1029.8655709490558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15.567352846527232</v>
      </c>
      <c r="AI21">
        <f t="shared" si="5"/>
        <v>15.067820814875786</v>
      </c>
      <c r="AJ21">
        <f t="shared" si="6"/>
        <v>14.668320814875786</v>
      </c>
      <c r="AK21">
        <f t="shared" si="12"/>
        <v>12.689532646730525</v>
      </c>
      <c r="AU21">
        <f t="shared" si="13"/>
        <v>10.080713328941036</v>
      </c>
    </row>
    <row r="22" spans="1:47" ht="12.75">
      <c r="A22" s="72">
        <v>14</v>
      </c>
      <c r="B22" s="73">
        <v>12.8</v>
      </c>
      <c r="C22" s="74">
        <v>11.3</v>
      </c>
      <c r="D22" s="74">
        <v>17.7</v>
      </c>
      <c r="E22" s="74">
        <v>11.1</v>
      </c>
      <c r="F22" s="75">
        <f t="shared" si="0"/>
        <v>14.399999999999999</v>
      </c>
      <c r="G22" s="67">
        <f t="shared" si="7"/>
        <v>82.47519160899358</v>
      </c>
      <c r="H22" s="76">
        <f t="shared" si="1"/>
        <v>9.893028025187819</v>
      </c>
      <c r="I22" s="77">
        <v>10.6</v>
      </c>
      <c r="J22" s="75"/>
      <c r="K22" s="77"/>
      <c r="L22" s="74">
        <v>13</v>
      </c>
      <c r="M22" s="74"/>
      <c r="N22" s="74">
        <v>14.7</v>
      </c>
      <c r="O22" s="75">
        <v>14.7</v>
      </c>
      <c r="P22" s="78" t="s">
        <v>128</v>
      </c>
      <c r="Q22" s="79">
        <v>19</v>
      </c>
      <c r="R22" s="76">
        <v>6.1</v>
      </c>
      <c r="S22" s="76">
        <v>49</v>
      </c>
      <c r="T22" s="76">
        <v>0</v>
      </c>
      <c r="U22" s="76"/>
      <c r="V22" s="80">
        <v>4</v>
      </c>
      <c r="W22" s="73">
        <v>1021.3</v>
      </c>
      <c r="X22" s="121">
        <f t="shared" si="2"/>
        <v>1031.7130957414834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14.77491028826301</v>
      </c>
      <c r="AI22">
        <f t="shared" si="5"/>
        <v>13.384135570301822</v>
      </c>
      <c r="AJ22">
        <f t="shared" si="6"/>
        <v>12.185635570301823</v>
      </c>
      <c r="AK22">
        <f t="shared" si="12"/>
        <v>9.893028025187819</v>
      </c>
      <c r="AU22">
        <f t="shared" si="13"/>
        <v>10.251187153303672</v>
      </c>
    </row>
    <row r="23" spans="1:47" ht="12.75">
      <c r="A23" s="63">
        <v>15</v>
      </c>
      <c r="B23" s="64">
        <v>8.4</v>
      </c>
      <c r="C23" s="65">
        <v>8</v>
      </c>
      <c r="D23" s="65">
        <v>16.9</v>
      </c>
      <c r="E23" s="65">
        <v>1.7</v>
      </c>
      <c r="F23" s="66">
        <f t="shared" si="0"/>
        <v>9.299999999999999</v>
      </c>
      <c r="G23" s="67">
        <f t="shared" si="7"/>
        <v>94.41694340276472</v>
      </c>
      <c r="H23" s="67">
        <f t="shared" si="1"/>
        <v>7.556363080289604</v>
      </c>
      <c r="I23" s="68">
        <v>-2.4</v>
      </c>
      <c r="J23" s="66"/>
      <c r="K23" s="68"/>
      <c r="L23" s="65">
        <v>10</v>
      </c>
      <c r="M23" s="65"/>
      <c r="N23" s="65">
        <v>14.1</v>
      </c>
      <c r="O23" s="66">
        <v>14.7</v>
      </c>
      <c r="P23" s="69" t="s">
        <v>106</v>
      </c>
      <c r="Q23" s="70">
        <v>15</v>
      </c>
      <c r="R23" s="67">
        <v>6.3</v>
      </c>
      <c r="S23" s="67">
        <v>62.1</v>
      </c>
      <c r="T23" s="67">
        <v>0</v>
      </c>
      <c r="U23" s="67"/>
      <c r="V23" s="71">
        <v>0</v>
      </c>
      <c r="W23" s="64">
        <v>1016</v>
      </c>
      <c r="X23" s="121">
        <f t="shared" si="2"/>
        <v>1026.521924213514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11.018115118398828</v>
      </c>
      <c r="AI23">
        <f t="shared" si="5"/>
        <v>10.722567515390086</v>
      </c>
      <c r="AJ23">
        <f t="shared" si="6"/>
        <v>10.402967515390085</v>
      </c>
      <c r="AK23">
        <f t="shared" si="12"/>
        <v>7.556363080289604</v>
      </c>
      <c r="AU23">
        <f t="shared" si="13"/>
        <v>10.320610697071114</v>
      </c>
    </row>
    <row r="24" spans="1:47" ht="12.75">
      <c r="A24" s="72">
        <v>16</v>
      </c>
      <c r="B24" s="73">
        <v>9.2</v>
      </c>
      <c r="C24" s="74">
        <v>8.9</v>
      </c>
      <c r="D24" s="74">
        <v>17.1</v>
      </c>
      <c r="E24" s="74">
        <v>4</v>
      </c>
      <c r="F24" s="75">
        <f t="shared" si="0"/>
        <v>10.55</v>
      </c>
      <c r="G24" s="67">
        <f t="shared" si="7"/>
        <v>95.93416111834367</v>
      </c>
      <c r="H24" s="76">
        <f t="shared" si="1"/>
        <v>8.585937714003052</v>
      </c>
      <c r="I24" s="77">
        <v>-0.6</v>
      </c>
      <c r="J24" s="75"/>
      <c r="K24" s="77"/>
      <c r="L24" s="74">
        <v>9.5</v>
      </c>
      <c r="M24" s="74"/>
      <c r="N24" s="74">
        <v>14</v>
      </c>
      <c r="O24" s="75">
        <v>14.6</v>
      </c>
      <c r="P24" s="78" t="s">
        <v>133</v>
      </c>
      <c r="Q24" s="79">
        <v>15</v>
      </c>
      <c r="R24" s="76">
        <v>2.9</v>
      </c>
      <c r="S24" s="76">
        <v>55.1</v>
      </c>
      <c r="T24" s="76">
        <v>0</v>
      </c>
      <c r="U24" s="76"/>
      <c r="V24" s="80">
        <v>7</v>
      </c>
      <c r="W24" s="73">
        <v>1012.3</v>
      </c>
      <c r="X24" s="121">
        <f t="shared" si="2"/>
        <v>1022.7537234188759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11.630815163633265</v>
      </c>
      <c r="AI24">
        <f t="shared" si="5"/>
        <v>11.397624958456682</v>
      </c>
      <c r="AJ24">
        <f t="shared" si="6"/>
        <v>11.157924958456682</v>
      </c>
      <c r="AK24">
        <f t="shared" si="12"/>
        <v>8.585937714003052</v>
      </c>
      <c r="AU24">
        <f t="shared" si="13"/>
        <v>10.426069997583538</v>
      </c>
    </row>
    <row r="25" spans="1:47" ht="12.75">
      <c r="A25" s="63">
        <v>17</v>
      </c>
      <c r="B25" s="64">
        <v>11.3</v>
      </c>
      <c r="C25" s="65">
        <v>10.5</v>
      </c>
      <c r="D25" s="65">
        <v>14</v>
      </c>
      <c r="E25" s="65">
        <v>8.1</v>
      </c>
      <c r="F25" s="66">
        <f t="shared" si="0"/>
        <v>11.05</v>
      </c>
      <c r="G25" s="67">
        <f t="shared" si="7"/>
        <v>90.04213292775009</v>
      </c>
      <c r="H25" s="67">
        <f t="shared" si="1"/>
        <v>9.727893265640214</v>
      </c>
      <c r="I25" s="68">
        <v>2.8</v>
      </c>
      <c r="J25" s="66"/>
      <c r="K25" s="68"/>
      <c r="L25" s="65">
        <v>11.5</v>
      </c>
      <c r="M25" s="65"/>
      <c r="N25" s="65">
        <v>13.3</v>
      </c>
      <c r="O25" s="66">
        <v>14.2</v>
      </c>
      <c r="P25" s="69" t="s">
        <v>134</v>
      </c>
      <c r="Q25" s="70">
        <v>32</v>
      </c>
      <c r="R25" s="67">
        <v>0.1</v>
      </c>
      <c r="S25" s="67">
        <v>39.3</v>
      </c>
      <c r="T25" s="67">
        <v>4.4</v>
      </c>
      <c r="U25" s="67"/>
      <c r="V25" s="71">
        <v>8</v>
      </c>
      <c r="W25" s="64">
        <v>1006</v>
      </c>
      <c r="X25" s="121">
        <f t="shared" si="2"/>
        <v>1016.3115105998322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13.384135570301822</v>
      </c>
      <c r="AI25">
        <f t="shared" si="5"/>
        <v>12.690561141441451</v>
      </c>
      <c r="AJ25">
        <f t="shared" si="6"/>
        <v>12.05136114144145</v>
      </c>
      <c r="AK25">
        <f t="shared" si="12"/>
        <v>9.727893265640214</v>
      </c>
      <c r="AU25">
        <f t="shared" si="13"/>
        <v>10.137373063238527</v>
      </c>
    </row>
    <row r="26" spans="1:47" ht="12.75">
      <c r="A26" s="72">
        <v>18</v>
      </c>
      <c r="B26" s="73">
        <v>7.8</v>
      </c>
      <c r="C26" s="74">
        <v>6.5</v>
      </c>
      <c r="D26" s="74">
        <v>11.9</v>
      </c>
      <c r="E26" s="74">
        <v>4.6</v>
      </c>
      <c r="F26" s="75">
        <f t="shared" si="0"/>
        <v>8.25</v>
      </c>
      <c r="G26" s="67">
        <f t="shared" si="7"/>
        <v>81.65325421745968</v>
      </c>
      <c r="H26" s="76">
        <f t="shared" si="1"/>
        <v>4.863209936654492</v>
      </c>
      <c r="I26" s="77">
        <v>2.5</v>
      </c>
      <c r="J26" s="75"/>
      <c r="K26" s="77"/>
      <c r="L26" s="74">
        <v>8</v>
      </c>
      <c r="M26" s="74"/>
      <c r="N26" s="74">
        <v>14.1</v>
      </c>
      <c r="O26" s="75">
        <v>14.4</v>
      </c>
      <c r="P26" s="78" t="s">
        <v>138</v>
      </c>
      <c r="Q26" s="79">
        <v>35</v>
      </c>
      <c r="R26" s="76">
        <v>4.8</v>
      </c>
      <c r="S26" s="76">
        <v>62.3</v>
      </c>
      <c r="T26" s="76">
        <v>0</v>
      </c>
      <c r="U26" s="76"/>
      <c r="V26" s="80">
        <v>0</v>
      </c>
      <c r="W26" s="73">
        <v>996.7</v>
      </c>
      <c r="X26" s="121">
        <f t="shared" si="2"/>
        <v>1007.0442263958629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10.57743042767468</v>
      </c>
      <c r="AI26">
        <f t="shared" si="5"/>
        <v>9.67551615678414</v>
      </c>
      <c r="AJ26">
        <f t="shared" si="6"/>
        <v>8.636816156784139</v>
      </c>
      <c r="AK26">
        <f t="shared" si="12"/>
        <v>4.863209936654492</v>
      </c>
      <c r="AU26">
        <f t="shared" si="13"/>
        <v>10.110675528766077</v>
      </c>
    </row>
    <row r="27" spans="1:47" ht="12.75">
      <c r="A27" s="63">
        <v>19</v>
      </c>
      <c r="B27" s="64">
        <v>7.1</v>
      </c>
      <c r="C27" s="65">
        <v>5.8</v>
      </c>
      <c r="D27" s="65">
        <v>10</v>
      </c>
      <c r="E27" s="65">
        <v>4.8</v>
      </c>
      <c r="F27" s="66">
        <f t="shared" si="0"/>
        <v>7.4</v>
      </c>
      <c r="G27" s="67">
        <f t="shared" si="7"/>
        <v>81.12515556873136</v>
      </c>
      <c r="H27" s="67">
        <f t="shared" si="1"/>
        <v>4.08740656898965</v>
      </c>
      <c r="I27" s="68">
        <v>0.9</v>
      </c>
      <c r="J27" s="66"/>
      <c r="K27" s="68"/>
      <c r="L27" s="65">
        <v>7.5</v>
      </c>
      <c r="M27" s="65"/>
      <c r="N27" s="65">
        <v>12.6</v>
      </c>
      <c r="O27" s="66">
        <v>13.9</v>
      </c>
      <c r="P27" s="69" t="s">
        <v>112</v>
      </c>
      <c r="Q27" s="70">
        <v>26</v>
      </c>
      <c r="R27" s="67">
        <v>2.8</v>
      </c>
      <c r="S27" s="67">
        <v>62</v>
      </c>
      <c r="T27" s="67">
        <v>0.2</v>
      </c>
      <c r="U27" s="67"/>
      <c r="V27" s="71">
        <v>0</v>
      </c>
      <c r="W27" s="64">
        <v>1006.5</v>
      </c>
      <c r="X27" s="121">
        <f t="shared" si="2"/>
        <v>1016.9721853261669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10.082988668281233</v>
      </c>
      <c r="AI27">
        <f t="shared" si="5"/>
        <v>9.218540243120705</v>
      </c>
      <c r="AJ27">
        <f t="shared" si="6"/>
        <v>8.179840243120704</v>
      </c>
      <c r="AK27">
        <f t="shared" si="12"/>
        <v>4.08740656898965</v>
      </c>
      <c r="AU27">
        <f t="shared" si="13"/>
        <v>10.11472605152058</v>
      </c>
    </row>
    <row r="28" spans="1:47" ht="12.75">
      <c r="A28" s="72">
        <v>20</v>
      </c>
      <c r="B28" s="73">
        <v>6</v>
      </c>
      <c r="C28" s="74">
        <v>5.1</v>
      </c>
      <c r="D28" s="74">
        <v>11.7</v>
      </c>
      <c r="E28" s="74">
        <v>0.8</v>
      </c>
      <c r="F28" s="75">
        <f t="shared" si="0"/>
        <v>6.25</v>
      </c>
      <c r="G28" s="67">
        <f t="shared" si="7"/>
        <v>86.24699612705757</v>
      </c>
      <c r="H28" s="76">
        <f t="shared" si="1"/>
        <v>3.8804653478543765</v>
      </c>
      <c r="I28" s="77">
        <v>-3.8</v>
      </c>
      <c r="J28" s="75"/>
      <c r="K28" s="77"/>
      <c r="L28" s="74">
        <v>6.5</v>
      </c>
      <c r="M28" s="74"/>
      <c r="N28" s="74">
        <v>12</v>
      </c>
      <c r="O28" s="75">
        <v>13.6</v>
      </c>
      <c r="P28" s="78" t="s">
        <v>141</v>
      </c>
      <c r="Q28" s="79">
        <v>17</v>
      </c>
      <c r="R28" s="76">
        <v>4.5</v>
      </c>
      <c r="S28" s="76">
        <v>62.3</v>
      </c>
      <c r="T28" s="76">
        <v>0</v>
      </c>
      <c r="U28" s="76"/>
      <c r="V28" s="80">
        <v>1</v>
      </c>
      <c r="W28" s="73">
        <v>1017.3</v>
      </c>
      <c r="X28" s="121">
        <f t="shared" si="2"/>
        <v>1027.9265174213324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20</v>
      </c>
      <c r="AD28">
        <f t="shared" si="10"/>
        <v>20</v>
      </c>
      <c r="AE28">
        <f t="shared" si="3"/>
        <v>0</v>
      </c>
      <c r="AF28">
        <f t="shared" si="4"/>
        <v>0</v>
      </c>
      <c r="AH28">
        <f t="shared" si="11"/>
        <v>9.347120306962537</v>
      </c>
      <c r="AI28">
        <f t="shared" si="5"/>
        <v>8.780710489137393</v>
      </c>
      <c r="AJ28">
        <f t="shared" si="6"/>
        <v>8.061610489137392</v>
      </c>
      <c r="AK28">
        <f t="shared" si="12"/>
        <v>3.8804653478543765</v>
      </c>
      <c r="AU28">
        <f t="shared" si="13"/>
        <v>10.173163351907725</v>
      </c>
    </row>
    <row r="29" spans="1:47" ht="12.75">
      <c r="A29" s="63">
        <v>21</v>
      </c>
      <c r="B29" s="64">
        <v>10.1</v>
      </c>
      <c r="C29" s="65">
        <v>9.1</v>
      </c>
      <c r="D29" s="65">
        <v>12.9</v>
      </c>
      <c r="E29" s="65">
        <v>6</v>
      </c>
      <c r="F29" s="66">
        <f t="shared" si="0"/>
        <v>9.45</v>
      </c>
      <c r="G29" s="67">
        <f t="shared" si="7"/>
        <v>87.03308535108269</v>
      </c>
      <c r="H29" s="67">
        <f t="shared" si="1"/>
        <v>8.04248415844692</v>
      </c>
      <c r="I29" s="68">
        <v>3.6</v>
      </c>
      <c r="J29" s="66"/>
      <c r="K29" s="68"/>
      <c r="L29" s="65">
        <v>9.5</v>
      </c>
      <c r="M29" s="65"/>
      <c r="N29" s="65">
        <v>11.8</v>
      </c>
      <c r="O29" s="66">
        <v>13.2</v>
      </c>
      <c r="P29" s="69" t="s">
        <v>143</v>
      </c>
      <c r="Q29" s="70">
        <v>19</v>
      </c>
      <c r="R29" s="67">
        <v>0</v>
      </c>
      <c r="S29" s="67">
        <v>34.6</v>
      </c>
      <c r="T29" s="67" t="s">
        <v>120</v>
      </c>
      <c r="U29" s="67"/>
      <c r="V29" s="71">
        <v>8</v>
      </c>
      <c r="W29" s="64">
        <v>1011.7</v>
      </c>
      <c r="X29" s="121">
        <f t="shared" si="2"/>
        <v>1022.1141320699655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12.355786973925246</v>
      </c>
      <c r="AI29">
        <f t="shared" si="5"/>
        <v>11.552622622814317</v>
      </c>
      <c r="AJ29">
        <f t="shared" si="6"/>
        <v>10.753622622814317</v>
      </c>
      <c r="AK29">
        <f t="shared" si="12"/>
        <v>8.04248415844692</v>
      </c>
      <c r="AU29">
        <f t="shared" si="13"/>
        <v>10.365570949055806</v>
      </c>
    </row>
    <row r="30" spans="1:47" ht="12.75">
      <c r="A30" s="72">
        <v>22</v>
      </c>
      <c r="B30" s="73">
        <v>8.8</v>
      </c>
      <c r="C30" s="74">
        <v>7.5</v>
      </c>
      <c r="D30" s="74">
        <v>14</v>
      </c>
      <c r="E30" s="74">
        <v>6.6</v>
      </c>
      <c r="F30" s="75">
        <f t="shared" si="0"/>
        <v>10.3</v>
      </c>
      <c r="G30" s="67">
        <f t="shared" si="7"/>
        <v>82.36394757966335</v>
      </c>
      <c r="H30" s="76">
        <f t="shared" si="1"/>
        <v>5.96463590189441</v>
      </c>
      <c r="I30" s="77">
        <v>2.9</v>
      </c>
      <c r="J30" s="75"/>
      <c r="K30" s="77"/>
      <c r="L30" s="74">
        <v>10</v>
      </c>
      <c r="M30" s="74"/>
      <c r="N30" s="74">
        <v>11.9</v>
      </c>
      <c r="O30" s="75">
        <v>13</v>
      </c>
      <c r="P30" s="78" t="s">
        <v>144</v>
      </c>
      <c r="Q30" s="79">
        <v>24</v>
      </c>
      <c r="R30" s="76">
        <v>6.2</v>
      </c>
      <c r="S30" s="76">
        <v>50.9</v>
      </c>
      <c r="T30" s="76">
        <v>0</v>
      </c>
      <c r="U30" s="76"/>
      <c r="V30" s="80">
        <v>0</v>
      </c>
      <c r="W30" s="73">
        <v>1003.9</v>
      </c>
      <c r="X30" s="121">
        <f t="shared" si="2"/>
        <v>1014.2817753485459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11.32081514642534</v>
      </c>
      <c r="AI30">
        <f t="shared" si="5"/>
        <v>10.362970252792357</v>
      </c>
      <c r="AJ30">
        <f t="shared" si="6"/>
        <v>9.324270252792356</v>
      </c>
      <c r="AK30">
        <f t="shared" si="12"/>
        <v>5.96463590189441</v>
      </c>
      <c r="AU30">
        <f t="shared" si="13"/>
        <v>10.413095741483481</v>
      </c>
    </row>
    <row r="31" spans="1:47" ht="12.75">
      <c r="A31" s="63">
        <v>23</v>
      </c>
      <c r="B31" s="64">
        <v>12.3</v>
      </c>
      <c r="C31" s="65">
        <v>11.6</v>
      </c>
      <c r="D31" s="65">
        <v>18.1</v>
      </c>
      <c r="E31" s="65">
        <v>8.8</v>
      </c>
      <c r="F31" s="66">
        <f t="shared" si="0"/>
        <v>13.450000000000001</v>
      </c>
      <c r="G31" s="67">
        <f t="shared" si="7"/>
        <v>91.57605626014825</v>
      </c>
      <c r="H31" s="67">
        <f t="shared" si="1"/>
        <v>10.96919119529004</v>
      </c>
      <c r="I31" s="68">
        <v>6</v>
      </c>
      <c r="J31" s="66"/>
      <c r="K31" s="68"/>
      <c r="L31" s="65">
        <v>12</v>
      </c>
      <c r="M31" s="65"/>
      <c r="N31" s="65">
        <v>12</v>
      </c>
      <c r="O31" s="66">
        <v>13</v>
      </c>
      <c r="P31" s="69" t="s">
        <v>146</v>
      </c>
      <c r="Q31" s="70">
        <v>27</v>
      </c>
      <c r="R31" s="67">
        <v>1.9</v>
      </c>
      <c r="S31" s="67">
        <v>40.9</v>
      </c>
      <c r="T31" s="67">
        <v>0</v>
      </c>
      <c r="U31" s="67"/>
      <c r="V31" s="71">
        <v>8</v>
      </c>
      <c r="W31" s="64">
        <v>994.6</v>
      </c>
      <c r="X31" s="121">
        <f t="shared" si="2"/>
        <v>1004.7587333717985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14.297835429263056</v>
      </c>
      <c r="AI31">
        <f t="shared" si="5"/>
        <v>13.652693816685344</v>
      </c>
      <c r="AJ31">
        <f t="shared" si="6"/>
        <v>13.093393816685344</v>
      </c>
      <c r="AK31">
        <f t="shared" si="12"/>
        <v>10.96919119529004</v>
      </c>
      <c r="AU31">
        <f t="shared" si="13"/>
        <v>10.521924213514115</v>
      </c>
    </row>
    <row r="32" spans="1:47" ht="12.75">
      <c r="A32" s="72">
        <v>24</v>
      </c>
      <c r="B32" s="73">
        <v>11.9</v>
      </c>
      <c r="C32" s="74">
        <v>10.4</v>
      </c>
      <c r="D32" s="74">
        <v>16.9</v>
      </c>
      <c r="E32" s="74">
        <v>11.3</v>
      </c>
      <c r="F32" s="75">
        <f t="shared" si="0"/>
        <v>14.1</v>
      </c>
      <c r="G32" s="67">
        <f t="shared" si="7"/>
        <v>81.91616474937192</v>
      </c>
      <c r="H32" s="76">
        <f t="shared" si="1"/>
        <v>8.912979470931317</v>
      </c>
      <c r="I32" s="77">
        <v>9.7</v>
      </c>
      <c r="J32" s="75"/>
      <c r="K32" s="77"/>
      <c r="L32" s="74">
        <v>12</v>
      </c>
      <c r="M32" s="74"/>
      <c r="N32" s="74">
        <v>12.3</v>
      </c>
      <c r="O32" s="75">
        <v>13</v>
      </c>
      <c r="P32" s="78" t="s">
        <v>149</v>
      </c>
      <c r="Q32" s="79">
        <v>28</v>
      </c>
      <c r="R32" s="76">
        <v>3.4</v>
      </c>
      <c r="S32" s="76">
        <v>44.6</v>
      </c>
      <c r="T32" s="76">
        <v>1.1</v>
      </c>
      <c r="U32" s="76"/>
      <c r="V32" s="80">
        <v>8</v>
      </c>
      <c r="W32" s="73">
        <v>986.2</v>
      </c>
      <c r="X32" s="121">
        <f t="shared" si="2"/>
        <v>996.287156009881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13.925979168301964</v>
      </c>
      <c r="AI32">
        <f t="shared" si="5"/>
        <v>12.606128038469452</v>
      </c>
      <c r="AJ32">
        <f t="shared" si="6"/>
        <v>11.40762803846945</v>
      </c>
      <c r="AK32">
        <f t="shared" si="12"/>
        <v>8.912979470931317</v>
      </c>
      <c r="AU32">
        <f t="shared" si="13"/>
        <v>10.45372341887594</v>
      </c>
    </row>
    <row r="33" spans="1:47" ht="12.75">
      <c r="A33" s="63">
        <v>25</v>
      </c>
      <c r="B33" s="64">
        <v>10.8</v>
      </c>
      <c r="C33" s="65">
        <v>9.9</v>
      </c>
      <c r="D33" s="65">
        <v>15.8</v>
      </c>
      <c r="E33" s="65">
        <v>10.5</v>
      </c>
      <c r="F33" s="66">
        <f t="shared" si="0"/>
        <v>13.15</v>
      </c>
      <c r="G33" s="67">
        <f t="shared" si="7"/>
        <v>88.61020520211237</v>
      </c>
      <c r="H33" s="67">
        <f t="shared" si="1"/>
        <v>8.996567506419163</v>
      </c>
      <c r="I33" s="68">
        <v>7.1</v>
      </c>
      <c r="J33" s="66"/>
      <c r="K33" s="68"/>
      <c r="L33" s="65">
        <v>11</v>
      </c>
      <c r="M33" s="65"/>
      <c r="N33" s="65">
        <v>12.1</v>
      </c>
      <c r="O33" s="66">
        <v>13</v>
      </c>
      <c r="P33" s="69" t="s">
        <v>143</v>
      </c>
      <c r="Q33" s="70">
        <v>21</v>
      </c>
      <c r="R33" s="67">
        <v>4.5</v>
      </c>
      <c r="S33" s="67">
        <v>51.6</v>
      </c>
      <c r="T33" s="67">
        <v>4.9</v>
      </c>
      <c r="U33" s="67"/>
      <c r="V33" s="71">
        <v>8</v>
      </c>
      <c r="W33" s="64">
        <v>986.4</v>
      </c>
      <c r="X33" s="121">
        <f t="shared" si="2"/>
        <v>996.5285205214713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12.946853529753223</v>
      </c>
      <c r="AI33">
        <f t="shared" si="5"/>
        <v>12.191333479931261</v>
      </c>
      <c r="AJ33">
        <f t="shared" si="6"/>
        <v>11.47223347993126</v>
      </c>
      <c r="AK33">
        <f t="shared" si="12"/>
        <v>8.996567506419163</v>
      </c>
      <c r="AU33">
        <f t="shared" si="13"/>
        <v>10.31151059983224</v>
      </c>
    </row>
    <row r="34" spans="1:47" ht="12.75">
      <c r="A34" s="72">
        <v>26</v>
      </c>
      <c r="B34" s="73">
        <v>5.6</v>
      </c>
      <c r="C34" s="74">
        <v>5.4</v>
      </c>
      <c r="D34" s="74">
        <v>13</v>
      </c>
      <c r="E34" s="74">
        <v>3.4</v>
      </c>
      <c r="F34" s="75">
        <f t="shared" si="0"/>
        <v>8.2</v>
      </c>
      <c r="G34" s="67">
        <f t="shared" si="7"/>
        <v>96.86223374179478</v>
      </c>
      <c r="H34" s="76">
        <f t="shared" si="1"/>
        <v>5.141672778193096</v>
      </c>
      <c r="I34" s="77">
        <v>-0.7</v>
      </c>
      <c r="J34" s="75"/>
      <c r="K34" s="77"/>
      <c r="L34" s="74">
        <v>6</v>
      </c>
      <c r="M34" s="74"/>
      <c r="N34" s="74">
        <v>12.4</v>
      </c>
      <c r="O34" s="75">
        <v>13.1</v>
      </c>
      <c r="P34" s="78" t="s">
        <v>106</v>
      </c>
      <c r="Q34" s="79">
        <v>18</v>
      </c>
      <c r="R34" s="76">
        <v>5.3</v>
      </c>
      <c r="S34" s="76">
        <v>52.3</v>
      </c>
      <c r="T34" s="76">
        <v>2.8</v>
      </c>
      <c r="U34" s="76"/>
      <c r="V34" s="80">
        <v>0</v>
      </c>
      <c r="W34" s="73">
        <v>992.8</v>
      </c>
      <c r="X34" s="121">
        <f t="shared" si="2"/>
        <v>1003.1855675624528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9.091522999287918</v>
      </c>
      <c r="AI34">
        <f t="shared" si="5"/>
        <v>8.966052258259293</v>
      </c>
      <c r="AJ34">
        <f t="shared" si="6"/>
        <v>8.806252258259294</v>
      </c>
      <c r="AK34">
        <f t="shared" si="12"/>
        <v>5.141672778193096</v>
      </c>
      <c r="AU34">
        <f t="shared" si="13"/>
        <v>10.344226395862863</v>
      </c>
    </row>
    <row r="35" spans="1:47" ht="12.75">
      <c r="A35" s="63">
        <v>27</v>
      </c>
      <c r="B35" s="64">
        <v>10.5</v>
      </c>
      <c r="C35" s="65">
        <v>10.2</v>
      </c>
      <c r="D35" s="65">
        <v>11.4</v>
      </c>
      <c r="E35" s="65">
        <v>5.6</v>
      </c>
      <c r="F35" s="66">
        <f t="shared" si="0"/>
        <v>8.5</v>
      </c>
      <c r="G35" s="67">
        <f t="shared" si="7"/>
        <v>96.12690322962564</v>
      </c>
      <c r="H35" s="67">
        <f t="shared" si="1"/>
        <v>9.909429344628549</v>
      </c>
      <c r="I35" s="68">
        <v>2.7</v>
      </c>
      <c r="J35" s="66"/>
      <c r="K35" s="68"/>
      <c r="L35" s="65">
        <v>10</v>
      </c>
      <c r="M35" s="65"/>
      <c r="N35" s="65">
        <v>12</v>
      </c>
      <c r="O35" s="66">
        <v>13</v>
      </c>
      <c r="P35" s="69" t="s">
        <v>152</v>
      </c>
      <c r="Q35" s="70">
        <v>15</v>
      </c>
      <c r="R35" s="67">
        <v>0</v>
      </c>
      <c r="S35" s="67">
        <v>32</v>
      </c>
      <c r="T35" s="67">
        <v>3.5</v>
      </c>
      <c r="U35" s="67"/>
      <c r="V35" s="71">
        <v>8</v>
      </c>
      <c r="W35" s="64">
        <v>996.9</v>
      </c>
      <c r="X35" s="121">
        <f t="shared" si="2"/>
        <v>1007.1472275616622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12.690561141441451</v>
      </c>
      <c r="AI35">
        <f t="shared" si="5"/>
        <v>12.4387434277299</v>
      </c>
      <c r="AJ35">
        <f t="shared" si="6"/>
        <v>12.1990434277299</v>
      </c>
      <c r="AK35">
        <f t="shared" si="12"/>
        <v>9.909429344628549</v>
      </c>
      <c r="AU35">
        <f t="shared" si="13"/>
        <v>10.472185326166933</v>
      </c>
    </row>
    <row r="36" spans="1:47" ht="12.75">
      <c r="A36" s="72">
        <v>28</v>
      </c>
      <c r="B36" s="73">
        <v>5.9</v>
      </c>
      <c r="C36" s="74">
        <v>5.6</v>
      </c>
      <c r="D36" s="74">
        <v>13.7</v>
      </c>
      <c r="E36" s="74">
        <v>1.9</v>
      </c>
      <c r="F36" s="75">
        <f t="shared" si="0"/>
        <v>7.8</v>
      </c>
      <c r="G36" s="67">
        <f t="shared" si="7"/>
        <v>95.35895843016627</v>
      </c>
      <c r="H36" s="76">
        <f t="shared" si="1"/>
        <v>5.215759711159135</v>
      </c>
      <c r="I36" s="77">
        <v>-1.2</v>
      </c>
      <c r="J36" s="75"/>
      <c r="K36" s="77"/>
      <c r="L36" s="74">
        <v>6.5</v>
      </c>
      <c r="M36" s="74"/>
      <c r="N36" s="74">
        <v>12.1</v>
      </c>
      <c r="O36" s="75">
        <v>12.9</v>
      </c>
      <c r="P36" s="78" t="s">
        <v>153</v>
      </c>
      <c r="Q36" s="79">
        <v>12</v>
      </c>
      <c r="R36" s="76">
        <v>5.1</v>
      </c>
      <c r="S36" s="76">
        <v>43.2</v>
      </c>
      <c r="T36" s="76">
        <v>0</v>
      </c>
      <c r="U36" s="76"/>
      <c r="V36" s="80">
        <v>0</v>
      </c>
      <c r="W36" s="73">
        <v>1013.1</v>
      </c>
      <c r="X36" s="121">
        <f t="shared" si="2"/>
        <v>1023.686460535652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9.282633897234025</v>
      </c>
      <c r="AI36">
        <f t="shared" si="5"/>
        <v>9.091522999287918</v>
      </c>
      <c r="AJ36">
        <f t="shared" si="6"/>
        <v>8.851822999287917</v>
      </c>
      <c r="AK36">
        <f t="shared" si="12"/>
        <v>5.215759711159135</v>
      </c>
      <c r="AU36">
        <f t="shared" si="13"/>
        <v>10.626517421332437</v>
      </c>
    </row>
    <row r="37" spans="1:47" ht="12.75">
      <c r="A37" s="63">
        <v>29</v>
      </c>
      <c r="B37" s="64">
        <v>7.6</v>
      </c>
      <c r="C37" s="65">
        <v>7.4</v>
      </c>
      <c r="D37" s="65">
        <v>14</v>
      </c>
      <c r="E37" s="65">
        <v>2.8</v>
      </c>
      <c r="F37" s="66">
        <f t="shared" si="0"/>
        <v>8.4</v>
      </c>
      <c r="G37" s="67">
        <f t="shared" si="7"/>
        <v>97.11053941581304</v>
      </c>
      <c r="H37" s="67">
        <f t="shared" si="1"/>
        <v>7.171499625830043</v>
      </c>
      <c r="I37" s="68">
        <v>-0.9</v>
      </c>
      <c r="J37" s="66"/>
      <c r="K37" s="68"/>
      <c r="L37" s="65">
        <v>8</v>
      </c>
      <c r="M37" s="65"/>
      <c r="N37" s="65">
        <v>11.5</v>
      </c>
      <c r="O37" s="66">
        <v>12.8</v>
      </c>
      <c r="P37" s="69" t="s">
        <v>143</v>
      </c>
      <c r="Q37" s="70">
        <v>28</v>
      </c>
      <c r="R37" s="67">
        <v>1.2</v>
      </c>
      <c r="S37" s="67">
        <v>46.6</v>
      </c>
      <c r="T37" s="67">
        <v>7.2</v>
      </c>
      <c r="U37" s="67"/>
      <c r="V37" s="71">
        <v>2</v>
      </c>
      <c r="W37" s="64">
        <v>1008.3</v>
      </c>
      <c r="X37" s="121">
        <f t="shared" si="2"/>
        <v>1018.7721166243597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10.434027213964692</v>
      </c>
      <c r="AI37">
        <f t="shared" si="5"/>
        <v>10.29234011027384</v>
      </c>
      <c r="AJ37">
        <f t="shared" si="6"/>
        <v>10.13254011027384</v>
      </c>
      <c r="AK37">
        <f t="shared" si="12"/>
        <v>7.171499625830043</v>
      </c>
      <c r="AU37">
        <f t="shared" si="13"/>
        <v>10.41413206996553</v>
      </c>
    </row>
    <row r="38" spans="1:47" ht="12.75">
      <c r="A38" s="72">
        <v>30</v>
      </c>
      <c r="B38" s="73">
        <v>14</v>
      </c>
      <c r="C38" s="74">
        <v>13.8</v>
      </c>
      <c r="D38" s="74">
        <v>17.7</v>
      </c>
      <c r="E38" s="74">
        <v>7.6</v>
      </c>
      <c r="F38" s="75">
        <f t="shared" si="0"/>
        <v>12.649999999999999</v>
      </c>
      <c r="G38" s="67">
        <f t="shared" si="7"/>
        <v>97.70932325642497</v>
      </c>
      <c r="H38" s="76">
        <f t="shared" si="1"/>
        <v>13.643411845310375</v>
      </c>
      <c r="I38" s="77">
        <v>7</v>
      </c>
      <c r="J38" s="75"/>
      <c r="K38" s="77"/>
      <c r="L38" s="74">
        <v>13.5</v>
      </c>
      <c r="M38" s="74"/>
      <c r="N38" s="74">
        <v>12.7</v>
      </c>
      <c r="O38" s="75">
        <v>12.8</v>
      </c>
      <c r="P38" s="78" t="s">
        <v>143</v>
      </c>
      <c r="Q38" s="79">
        <v>18</v>
      </c>
      <c r="R38" s="76">
        <v>2.6</v>
      </c>
      <c r="S38" s="76">
        <v>63.6</v>
      </c>
      <c r="T38" s="76" t="s">
        <v>120</v>
      </c>
      <c r="U38" s="76"/>
      <c r="V38" s="80">
        <v>8</v>
      </c>
      <c r="W38" s="73">
        <v>1006</v>
      </c>
      <c r="X38" s="121">
        <f t="shared" si="2"/>
        <v>1016.2139798685571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15.977392985196072</v>
      </c>
      <c r="AI38">
        <f t="shared" si="5"/>
        <v>15.771202559854595</v>
      </c>
      <c r="AJ38">
        <f t="shared" si="6"/>
        <v>15.611402559854596</v>
      </c>
      <c r="AK38">
        <f t="shared" si="12"/>
        <v>13.643411845310375</v>
      </c>
      <c r="AU38">
        <f t="shared" si="13"/>
        <v>10.38177534854595</v>
      </c>
    </row>
    <row r="39" spans="1:47" ht="12.75">
      <c r="A39" s="63">
        <v>31</v>
      </c>
      <c r="B39" s="64">
        <v>15.2</v>
      </c>
      <c r="C39" s="65">
        <v>14.2</v>
      </c>
      <c r="D39" s="65">
        <v>16.2</v>
      </c>
      <c r="E39" s="65">
        <v>12.1</v>
      </c>
      <c r="F39" s="66">
        <f t="shared" si="0"/>
        <v>14.149999999999999</v>
      </c>
      <c r="G39" s="67">
        <f t="shared" si="7"/>
        <v>89.12228305169893</v>
      </c>
      <c r="H39" s="67">
        <f t="shared" si="1"/>
        <v>13.421073002105112</v>
      </c>
      <c r="I39" s="68">
        <v>8.9</v>
      </c>
      <c r="J39" s="66"/>
      <c r="K39" s="68"/>
      <c r="L39" s="65">
        <v>15</v>
      </c>
      <c r="M39" s="65"/>
      <c r="N39" s="65">
        <v>12.7</v>
      </c>
      <c r="O39" s="66">
        <v>12.7</v>
      </c>
      <c r="P39" s="69" t="s">
        <v>143</v>
      </c>
      <c r="Q39" s="70">
        <v>27</v>
      </c>
      <c r="R39" s="67">
        <v>0</v>
      </c>
      <c r="S39" s="67">
        <v>25</v>
      </c>
      <c r="T39" s="67">
        <v>5.6</v>
      </c>
      <c r="U39" s="67"/>
      <c r="V39" s="71">
        <v>7</v>
      </c>
      <c r="W39" s="64">
        <v>1001.2</v>
      </c>
      <c r="X39" s="121">
        <f t="shared" si="2"/>
        <v>1011.3226919228651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17.264982952894922</v>
      </c>
      <c r="AI39">
        <f t="shared" si="5"/>
        <v>16.185946976106578</v>
      </c>
      <c r="AJ39">
        <f t="shared" si="6"/>
        <v>15.386946976106579</v>
      </c>
      <c r="AK39">
        <f t="shared" si="12"/>
        <v>13.421073002105112</v>
      </c>
      <c r="AU39">
        <f t="shared" si="13"/>
        <v>10.158733371798514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10.087156009880898</v>
      </c>
    </row>
    <row r="41" spans="1:47" ht="13.5" thickBot="1">
      <c r="A41" s="113" t="s">
        <v>19</v>
      </c>
      <c r="B41" s="114">
        <f>SUM(B9:B39)</f>
        <v>369.20000000000005</v>
      </c>
      <c r="C41" s="115">
        <f aca="true" t="shared" si="14" ref="C41:V41">SUM(C9:C39)</f>
        <v>336.69999999999993</v>
      </c>
      <c r="D41" s="115">
        <f t="shared" si="14"/>
        <v>518.5999999999999</v>
      </c>
      <c r="E41" s="115">
        <f t="shared" si="14"/>
        <v>266.00000000000006</v>
      </c>
      <c r="F41" s="116">
        <f t="shared" si="14"/>
        <v>392.29999999999995</v>
      </c>
      <c r="G41" s="117">
        <f t="shared" si="14"/>
        <v>2717.8914471694775</v>
      </c>
      <c r="H41" s="117">
        <f>SUM(H9:H39)</f>
        <v>306.15643614922334</v>
      </c>
      <c r="I41" s="118">
        <f t="shared" si="14"/>
        <v>171.9</v>
      </c>
      <c r="J41" s="116">
        <f t="shared" si="14"/>
        <v>0</v>
      </c>
      <c r="K41" s="118">
        <f t="shared" si="14"/>
        <v>0</v>
      </c>
      <c r="L41" s="115">
        <f t="shared" si="14"/>
        <v>374.5</v>
      </c>
      <c r="M41" s="115">
        <f t="shared" si="14"/>
        <v>0</v>
      </c>
      <c r="N41" s="115">
        <f t="shared" si="14"/>
        <v>419.8</v>
      </c>
      <c r="O41" s="116">
        <f>SUM(O9:O39)</f>
        <v>434.09999999999997</v>
      </c>
      <c r="P41" s="114"/>
      <c r="Q41" s="119">
        <f t="shared" si="14"/>
        <v>768</v>
      </c>
      <c r="R41" s="117">
        <f t="shared" si="14"/>
        <v>92.69999999999999</v>
      </c>
      <c r="S41" s="117"/>
      <c r="T41" s="117">
        <f>SUM(T9:T39)</f>
        <v>45.6</v>
      </c>
      <c r="U41" s="139"/>
      <c r="V41" s="119">
        <f t="shared" si="14"/>
        <v>155</v>
      </c>
      <c r="W41" s="117">
        <f>SUM(W9:W39)</f>
        <v>31187.2</v>
      </c>
      <c r="X41" s="123">
        <f>SUM(X9:X39)</f>
        <v>31506.234086872555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1</v>
      </c>
      <c r="AC41">
        <f>MAX(AC9:AC39)</f>
        <v>20</v>
      </c>
      <c r="AD41">
        <f>MAX(AD9:AD39)</f>
        <v>20</v>
      </c>
      <c r="AE41">
        <f>MAX(AE9:AE39)</f>
        <v>6</v>
      </c>
      <c r="AF41">
        <f>MAX(AF9:AF39)</f>
        <v>1</v>
      </c>
      <c r="AU41">
        <f t="shared" si="13"/>
        <v>10.128520521471243</v>
      </c>
    </row>
    <row r="42" spans="1:47" ht="12.75">
      <c r="A42" s="72" t="s">
        <v>20</v>
      </c>
      <c r="B42" s="73">
        <f>AVERAGE(B9:B39)</f>
        <v>11.909677419354841</v>
      </c>
      <c r="C42" s="74">
        <f aca="true" t="shared" si="15" ref="C42:V42">AVERAGE(C9:C39)</f>
        <v>10.861290322580643</v>
      </c>
      <c r="D42" s="74">
        <f t="shared" si="15"/>
        <v>16.729032258064514</v>
      </c>
      <c r="E42" s="74">
        <f t="shared" si="15"/>
        <v>8.580645161290324</v>
      </c>
      <c r="F42" s="75">
        <f t="shared" si="15"/>
        <v>12.654838709677417</v>
      </c>
      <c r="G42" s="76">
        <f t="shared" si="15"/>
        <v>87.67391765062831</v>
      </c>
      <c r="H42" s="76">
        <f>AVERAGE(H9:H39)</f>
        <v>9.876014069329786</v>
      </c>
      <c r="I42" s="77">
        <f t="shared" si="15"/>
        <v>5.54516129032258</v>
      </c>
      <c r="J42" s="75" t="e">
        <f t="shared" si="15"/>
        <v>#DIV/0!</v>
      </c>
      <c r="K42" s="77" t="e">
        <f t="shared" si="15"/>
        <v>#DIV/0!</v>
      </c>
      <c r="L42" s="74">
        <f t="shared" si="15"/>
        <v>12.080645161290322</v>
      </c>
      <c r="M42" s="74" t="e">
        <f t="shared" si="15"/>
        <v>#DIV/0!</v>
      </c>
      <c r="N42" s="74">
        <f t="shared" si="15"/>
        <v>13.541935483870969</v>
      </c>
      <c r="O42" s="75">
        <f>AVERAGE(O9:O39)</f>
        <v>14.003225806451612</v>
      </c>
      <c r="P42" s="73"/>
      <c r="Q42" s="75">
        <f t="shared" si="15"/>
        <v>24.774193548387096</v>
      </c>
      <c r="R42" s="76">
        <f t="shared" si="15"/>
        <v>2.9903225806451608</v>
      </c>
      <c r="S42" s="76"/>
      <c r="T42" s="76">
        <f>AVERAGE(T9:T39)</f>
        <v>1.6888888888888889</v>
      </c>
      <c r="U42" s="76"/>
      <c r="V42" s="76">
        <f t="shared" si="15"/>
        <v>5</v>
      </c>
      <c r="W42" s="76">
        <f>AVERAGE(W9:W39)</f>
        <v>1006.0387096774194</v>
      </c>
      <c r="X42" s="124">
        <f>AVERAGE(X9:X39)</f>
        <v>1016.3301318345985</v>
      </c>
      <c r="Y42" s="127"/>
      <c r="Z42" s="134"/>
      <c r="AA42" s="130"/>
      <c r="AU42">
        <f t="shared" si="13"/>
        <v>10.38556756245277</v>
      </c>
    </row>
    <row r="43" spans="1:47" ht="12.75">
      <c r="A43" s="72" t="s">
        <v>21</v>
      </c>
      <c r="B43" s="73">
        <f>MAX(B9:B39)</f>
        <v>18.2</v>
      </c>
      <c r="C43" s="74">
        <f aca="true" t="shared" si="16" ref="C43:V43">MAX(C9:C39)</f>
        <v>16.4</v>
      </c>
      <c r="D43" s="74">
        <f t="shared" si="16"/>
        <v>28.7</v>
      </c>
      <c r="E43" s="74">
        <f t="shared" si="16"/>
        <v>16.1</v>
      </c>
      <c r="F43" s="75">
        <f t="shared" si="16"/>
        <v>21.15</v>
      </c>
      <c r="G43" s="76">
        <f t="shared" si="16"/>
        <v>97.70932325642497</v>
      </c>
      <c r="H43" s="76">
        <f>MAX(H9:H39)</f>
        <v>15.145468739242045</v>
      </c>
      <c r="I43" s="77">
        <f t="shared" si="16"/>
        <v>14.2</v>
      </c>
      <c r="J43" s="75">
        <f t="shared" si="16"/>
        <v>0</v>
      </c>
      <c r="K43" s="77">
        <f t="shared" si="16"/>
        <v>0</v>
      </c>
      <c r="L43" s="74">
        <f t="shared" si="16"/>
        <v>18.5</v>
      </c>
      <c r="M43" s="74">
        <f t="shared" si="16"/>
        <v>0</v>
      </c>
      <c r="N43" s="74">
        <f t="shared" si="16"/>
        <v>15.5</v>
      </c>
      <c r="O43" s="75">
        <f>MAX(O9:O39)</f>
        <v>15</v>
      </c>
      <c r="P43" s="73"/>
      <c r="Q43" s="70">
        <f t="shared" si="16"/>
        <v>42</v>
      </c>
      <c r="R43" s="76">
        <f t="shared" si="16"/>
        <v>9</v>
      </c>
      <c r="S43" s="76"/>
      <c r="T43" s="76">
        <f>MAX(T9:T39)</f>
        <v>12.3</v>
      </c>
      <c r="U43" s="140"/>
      <c r="V43" s="70">
        <f t="shared" si="16"/>
        <v>8</v>
      </c>
      <c r="W43" s="76">
        <f>MAX(W9:W39)</f>
        <v>1021.3</v>
      </c>
      <c r="X43" s="124">
        <f>MAX(X9:X39)</f>
        <v>1031.7130957414834</v>
      </c>
      <c r="Y43" s="127"/>
      <c r="Z43" s="134"/>
      <c r="AA43" s="127"/>
      <c r="AU43">
        <f t="shared" si="13"/>
        <v>10.247227561662232</v>
      </c>
    </row>
    <row r="44" spans="1:47" ht="13.5" thickBot="1">
      <c r="A44" s="81" t="s">
        <v>22</v>
      </c>
      <c r="B44" s="82">
        <f>MIN(B9:B39)</f>
        <v>5.6</v>
      </c>
      <c r="C44" s="83">
        <f aca="true" t="shared" si="17" ref="C44:V44">MIN(C9:C39)</f>
        <v>5.1</v>
      </c>
      <c r="D44" s="83">
        <f t="shared" si="17"/>
        <v>10</v>
      </c>
      <c r="E44" s="83">
        <f t="shared" si="17"/>
        <v>0.8</v>
      </c>
      <c r="F44" s="84">
        <f t="shared" si="17"/>
        <v>6.25</v>
      </c>
      <c r="G44" s="85">
        <f t="shared" si="17"/>
        <v>72.81377183716084</v>
      </c>
      <c r="H44" s="85">
        <f>MIN(H9:H39)</f>
        <v>3.8804653478543765</v>
      </c>
      <c r="I44" s="86">
        <f t="shared" si="17"/>
        <v>-3.8</v>
      </c>
      <c r="J44" s="84">
        <f t="shared" si="17"/>
        <v>0</v>
      </c>
      <c r="K44" s="86">
        <f t="shared" si="17"/>
        <v>0</v>
      </c>
      <c r="L44" s="83">
        <f t="shared" si="17"/>
        <v>6</v>
      </c>
      <c r="M44" s="83">
        <f t="shared" si="17"/>
        <v>0</v>
      </c>
      <c r="N44" s="83">
        <f t="shared" si="17"/>
        <v>11.5</v>
      </c>
      <c r="O44" s="84">
        <f>MIN(O9:O39)</f>
        <v>12.7</v>
      </c>
      <c r="P44" s="82"/>
      <c r="Q44" s="120">
        <f t="shared" si="17"/>
        <v>12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986.2</v>
      </c>
      <c r="X44" s="125">
        <f>MIN(X9:X39)</f>
        <v>996.287156009881</v>
      </c>
      <c r="Y44" s="128"/>
      <c r="Z44" s="136"/>
      <c r="AA44" s="128"/>
      <c r="AU44">
        <f t="shared" si="13"/>
        <v>10.586460535651998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10.47211662435978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10.213979868557104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10.122691922865078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15</v>
      </c>
      <c r="C61">
        <f>DCOUNTA(T8:T38,1,C59:C60)</f>
        <v>12</v>
      </c>
      <c r="D61">
        <f>DCOUNTA(T8:T38,1,D59:D60)</f>
        <v>6</v>
      </c>
      <c r="F61">
        <f>DCOUNTA(T8:T38,1,F59:F60)</f>
        <v>4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11</v>
      </c>
      <c r="C64">
        <f>(C61-F61)</f>
        <v>8</v>
      </c>
      <c r="D64">
        <f>(D61-F61)</f>
        <v>2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F12" sqref="F12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160</v>
      </c>
      <c r="I4" s="60" t="s">
        <v>56</v>
      </c>
      <c r="J4" s="60">
        <v>2011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166</v>
      </c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16.729032258064514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8.580645161290324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12.654838709677417</v>
      </c>
      <c r="D9" s="5">
        <v>2.5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28.7</v>
      </c>
      <c r="C10" s="5" t="s">
        <v>32</v>
      </c>
      <c r="D10" s="5">
        <f>Data1!$AB$41</f>
        <v>1</v>
      </c>
      <c r="E10" s="3"/>
      <c r="F10" s="40">
        <v>2</v>
      </c>
      <c r="G10" s="93" t="s">
        <v>110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0.8</v>
      </c>
      <c r="C11" s="5" t="s">
        <v>32</v>
      </c>
      <c r="D11" s="24">
        <f>Data1!$AC$41</f>
        <v>20</v>
      </c>
      <c r="E11" s="3"/>
      <c r="F11" s="40">
        <v>3</v>
      </c>
      <c r="G11" s="93" t="s">
        <v>111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-3.8</v>
      </c>
      <c r="C12" s="5" t="s">
        <v>32</v>
      </c>
      <c r="D12" s="24">
        <f>Data1!$AD$41</f>
        <v>20</v>
      </c>
      <c r="E12" s="3"/>
      <c r="F12" s="40">
        <v>4</v>
      </c>
      <c r="G12" s="93" t="s">
        <v>113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14.003225806451612</v>
      </c>
      <c r="C13" s="5"/>
      <c r="D13" s="24"/>
      <c r="E13" s="3"/>
      <c r="F13" s="40">
        <v>5</v>
      </c>
      <c r="G13" s="93" t="s">
        <v>115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116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123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124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45.6</v>
      </c>
      <c r="D17" s="5">
        <v>64</v>
      </c>
      <c r="E17" s="3"/>
      <c r="F17" s="40">
        <v>9</v>
      </c>
      <c r="G17" s="93" t="s">
        <v>122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11</v>
      </c>
      <c r="D18" s="5"/>
      <c r="E18" s="3"/>
      <c r="F18" s="40">
        <v>10</v>
      </c>
      <c r="G18" s="93" t="s">
        <v>121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8</v>
      </c>
      <c r="D19" s="5"/>
      <c r="E19" s="3"/>
      <c r="F19" s="40">
        <v>11</v>
      </c>
      <c r="G19" s="93" t="s">
        <v>126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2</v>
      </c>
      <c r="D20" s="5"/>
      <c r="E20" s="3"/>
      <c r="F20" s="40">
        <v>12</v>
      </c>
      <c r="G20" s="93" t="s">
        <v>127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12.3</v>
      </c>
      <c r="D21" s="5"/>
      <c r="E21" s="3"/>
      <c r="F21" s="40">
        <v>13</v>
      </c>
      <c r="G21" s="93" t="s">
        <v>129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6</v>
      </c>
      <c r="D22" s="5"/>
      <c r="E22" s="3"/>
      <c r="F22" s="40">
        <v>14</v>
      </c>
      <c r="G22" s="93" t="s">
        <v>130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135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136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9</v>
      </c>
      <c r="D25" s="5" t="s">
        <v>46</v>
      </c>
      <c r="E25" s="5">
        <f>Data1!$AF$41</f>
        <v>1</v>
      </c>
      <c r="F25" s="40">
        <v>17</v>
      </c>
      <c r="G25" s="93" t="s">
        <v>137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92.69999999999999</v>
      </c>
      <c r="D26" s="5" t="s">
        <v>46</v>
      </c>
      <c r="E26" s="3"/>
      <c r="F26" s="40">
        <v>18</v>
      </c>
      <c r="G26" s="93" t="s">
        <v>139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140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142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145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42</v>
      </c>
      <c r="D30" s="5"/>
      <c r="E30" s="5"/>
      <c r="F30" s="40">
        <v>22</v>
      </c>
      <c r="G30" s="93" t="s">
        <v>147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2</v>
      </c>
      <c r="D31" s="22"/>
      <c r="E31" s="5"/>
      <c r="F31" s="40">
        <v>23</v>
      </c>
      <c r="G31" s="93" t="s">
        <v>148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150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151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155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154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156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157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158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159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6</v>
      </c>
      <c r="D40" s="5"/>
      <c r="E40" s="3"/>
      <c r="F40" s="5"/>
      <c r="G40" s="35" t="s">
        <v>108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131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132</v>
      </c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 t="s">
        <v>161</v>
      </c>
      <c r="B44" s="3" t="s">
        <v>162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 t="s">
        <v>165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2011-11-01T21:49:27Z</dcterms:modified>
  <cp:category/>
  <cp:version/>
  <cp:contentType/>
  <cp:contentStatus/>
</cp:coreProperties>
</file>