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<sst xmlns="http://schemas.openxmlformats.org/spreadsheetml/2006/main" count="181" uniqueCount="141">
  <si>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</si>
  <si>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</si>
  <si>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</si>
  <si>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</si>
  <si>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</si>
  <si>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</si>
  <si>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</si>
  <si>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</si>
  <si>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</si>
  <si>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</si>
  <si>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</si>
  <si>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</si>
  <si>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</si>
  <si>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</si>
  <si>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</si>
  <si>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</si>
  <si>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</si>
  <si>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</si>
  <si>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</si>
  <si>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</si>
  <si>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</si>
  <si>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</si>
  <si>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</si>
  <si>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</si>
  <si>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</si>
  <si>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</si>
  <si>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</si>
  <si>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</si>
  <si>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</si>
  <si>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</si>
  <si>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</si>
  <si>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</si>
  <si>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</si>
  <si>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</si>
  <si>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</si>
  <si>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</si>
  <si>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</si>
  <si>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</si>
  <si>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</si>
  <si>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</si>
  <si>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</si>
  <si>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</si>
  <si>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</si>
  <si>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</si>
  <si>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</si>
  <si>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</si>
  <si>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</si>
  <si>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</si>
  <si>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</si>
  <si>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</si>
  <si>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</si>
  <si>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</si>
  <si>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</si>
  <si>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</si>
  <si>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</si>
  <si>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</si>
  <si>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</si>
  <si>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</si>
  <si>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</si>
  <si>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</si>
  <si>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</si>
  <si>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</si>
  <si>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</si>
  <si>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</si>
  <si>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</si>
  <si>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</si>
  <si>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</si>
  <si>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</si>
  <si>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</si>
  <si>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</si>
  <si>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</si>
  <si>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</si>
  <si>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</si>
  <si>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</si>
  <si>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</si>
  <si>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</si>
  <si>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</si>
  <si>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</si>
  <si>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</si>
  <si>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</si>
  <si>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</si>
  <si>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</si>
  <si>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</si>
  <si>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</si>
  <si>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</si>
  <si>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</si>
  <si>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</si>
  <si>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</si>
  <si>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</si>
  <si>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</si>
  <si>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</si>
  <si>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</si>
  <si>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</si>
  <si>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</si>
  <si>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</si>
  <si>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</si>
  <si>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</si>
  <si>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</si>
  <si>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</si>
  <si>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</si>
  <si>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</si>
  <si>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</si>
  <si>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Sept</t>
  </si>
  <si>
    <t>NW</t>
  </si>
  <si>
    <t>W</t>
  </si>
  <si>
    <t>S</t>
  </si>
  <si>
    <t>Calm</t>
  </si>
  <si>
    <t>Rather a cloudy day, and feeling cool too in a brisk NW wind. Rather cool</t>
  </si>
  <si>
    <t>Very light winds throughout. A bright morning, rather cloudier later on.</t>
  </si>
  <si>
    <t>Light winds again with generally bright or sunny intervals. Warm.</t>
  </si>
  <si>
    <t>Cloud clearing first thing to give almost clear skies. Sunny and very warm.</t>
  </si>
  <si>
    <t xml:space="preserve">Mist or fog first thing, clearing to bright spells. Cloudy evening with light showers. </t>
  </si>
  <si>
    <t>A little cooler with sunny intervals and scattered showers.</t>
  </si>
  <si>
    <t>A cold start, but bright spells and becoming quite warm by afternoon.</t>
  </si>
  <si>
    <t>Bright spells again, with patchy cloud. Light showers by evening.</t>
  </si>
  <si>
    <t>A little brightness first thing, then mostly cloudy. Becoming wet during the night.</t>
  </si>
  <si>
    <t>A damp and drizzly start, with further rain on and off during the day. Brighter evening.</t>
  </si>
  <si>
    <t>SW</t>
  </si>
  <si>
    <t xml:space="preserve">NW </t>
  </si>
  <si>
    <t>tr</t>
  </si>
  <si>
    <t>Bright start with fog patches. One or two showers later am, but staying cloudy pm.</t>
  </si>
  <si>
    <t>A bright and sunny day, winds staying light so feeling pleasantly warm.</t>
  </si>
  <si>
    <t>A glorious day - lots of early autumn sunshine. Feeling more like summer again!</t>
  </si>
  <si>
    <t>Sunny again and becoming very warm with light winds.</t>
  </si>
  <si>
    <t>A repeat performance - lots of sun and very warm.</t>
  </si>
  <si>
    <t>A chilly start, but warming up fast - even hot by afternoon. Very light winds, low humidity.</t>
  </si>
  <si>
    <t>Another cool start and becoming hor again, with clear skies and bright sunshine.</t>
  </si>
  <si>
    <t>Cloudier than of late, and cooler too - but still quite warm for mid-September.</t>
  </si>
  <si>
    <t>Still a lot of cloud, but also some brightness. Feeling warm again.</t>
  </si>
  <si>
    <t>Bright intervals and cloud, with temperatures warm and summery. Some rain by eve.</t>
  </si>
  <si>
    <t>Another warm day with a good deal of brightness.</t>
  </si>
  <si>
    <t>A warm and bright start, but cloudy with some heavy rain pm as cold front moved south.</t>
  </si>
  <si>
    <t>A chilly start but a sunny day. Brisk, cool wind throughout.</t>
  </si>
  <si>
    <t>Cold start with a widespread ground frost. Sunny and quite pleasant by afternoon.</t>
  </si>
  <si>
    <t>calm</t>
  </si>
  <si>
    <t>Another cold start with ground frost. Staying quite warm with sunny intervals.</t>
  </si>
  <si>
    <t>Rather more cloud than recent days. A few spots of light rain, feeling cool.</t>
  </si>
  <si>
    <t>Cold at first with more ground frost. Staying sunny and quite warm, but showers by eve.</t>
  </si>
  <si>
    <t>Bright start to the day. Some cloud building; a light shower.</t>
  </si>
  <si>
    <t>Bright start with ground frost. Staying mostly bright - more cloud later.</t>
  </si>
  <si>
    <t>Some brightness, but cloudy at times with light showers around lunchtime.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</si>
</sst>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17.9</c:v>
                </c:pt>
                <c:pt idx="1">
                  <c:v>19.7</c:v>
                </c:pt>
                <c:pt idx="2">
                  <c:v>22.3</c:v>
                </c:pt>
                <c:pt idx="3">
                  <c:v>24.8</c:v>
                </c:pt>
                <c:pt idx="4">
                  <c:v>24.5</c:v>
                </c:pt>
                <c:pt idx="5">
                  <c:v>19.2</c:v>
                </c:pt>
                <c:pt idx="6">
                  <c:v>19.8</c:v>
                </c:pt>
                <c:pt idx="7">
                  <c:v>20.1</c:v>
                </c:pt>
                <c:pt idx="8">
                  <c:v>18.9</c:v>
                </c:pt>
                <c:pt idx="9">
                  <c:v>15.8</c:v>
                </c:pt>
                <c:pt idx="10">
                  <c:v>19.2</c:v>
                </c:pt>
                <c:pt idx="11">
                  <c:v>19.4</c:v>
                </c:pt>
                <c:pt idx="12">
                  <c:v>23.2</c:v>
                </c:pt>
                <c:pt idx="13">
                  <c:v>25</c:v>
                </c:pt>
                <c:pt idx="14">
                  <c:v>25</c:v>
                </c:pt>
                <c:pt idx="15">
                  <c:v>26</c:v>
                </c:pt>
                <c:pt idx="16">
                  <c:v>25.9</c:v>
                </c:pt>
                <c:pt idx="17">
                  <c:v>19</c:v>
                </c:pt>
                <c:pt idx="18">
                  <c:v>20.7</c:v>
                </c:pt>
                <c:pt idx="19">
                  <c:v>22.8</c:v>
                </c:pt>
                <c:pt idx="20">
                  <c:v>23</c:v>
                </c:pt>
                <c:pt idx="21">
                  <c:v>18.8</c:v>
                </c:pt>
                <c:pt idx="22">
                  <c:v>14.1</c:v>
                </c:pt>
                <c:pt idx="23">
                  <c:v>17.7</c:v>
                </c:pt>
                <c:pt idx="24">
                  <c:v>17.2</c:v>
                </c:pt>
                <c:pt idx="25">
                  <c:v>15.7</c:v>
                </c:pt>
                <c:pt idx="26">
                  <c:v>18</c:v>
                </c:pt>
                <c:pt idx="27">
                  <c:v>16.3</c:v>
                </c:pt>
                <c:pt idx="28">
                  <c:v>15.9</c:v>
                </c:pt>
                <c:pt idx="29">
                  <c:v>17.5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8.7</c:v>
                </c:pt>
                <c:pt idx="1">
                  <c:v>7.6</c:v>
                </c:pt>
                <c:pt idx="2">
                  <c:v>8.3</c:v>
                </c:pt>
                <c:pt idx="3">
                  <c:v>13.1</c:v>
                </c:pt>
                <c:pt idx="4">
                  <c:v>8</c:v>
                </c:pt>
                <c:pt idx="5">
                  <c:v>9.1</c:v>
                </c:pt>
                <c:pt idx="6">
                  <c:v>5.1</c:v>
                </c:pt>
                <c:pt idx="7">
                  <c:v>10.1</c:v>
                </c:pt>
                <c:pt idx="8">
                  <c:v>7.6</c:v>
                </c:pt>
                <c:pt idx="9">
                  <c:v>8.3</c:v>
                </c:pt>
                <c:pt idx="10">
                  <c:v>5.9</c:v>
                </c:pt>
                <c:pt idx="11">
                  <c:v>7.2</c:v>
                </c:pt>
                <c:pt idx="12">
                  <c:v>9</c:v>
                </c:pt>
                <c:pt idx="13">
                  <c:v>9.5</c:v>
                </c:pt>
                <c:pt idx="14">
                  <c:v>9.7</c:v>
                </c:pt>
                <c:pt idx="15">
                  <c:v>6.3</c:v>
                </c:pt>
                <c:pt idx="16">
                  <c:v>6.6</c:v>
                </c:pt>
                <c:pt idx="17">
                  <c:v>8.9</c:v>
                </c:pt>
                <c:pt idx="18">
                  <c:v>13.1</c:v>
                </c:pt>
                <c:pt idx="19">
                  <c:v>15</c:v>
                </c:pt>
                <c:pt idx="20">
                  <c:v>8</c:v>
                </c:pt>
                <c:pt idx="21">
                  <c:v>15.1</c:v>
                </c:pt>
                <c:pt idx="22">
                  <c:v>6.1</c:v>
                </c:pt>
                <c:pt idx="23">
                  <c:v>0.7</c:v>
                </c:pt>
                <c:pt idx="24">
                  <c:v>2.1</c:v>
                </c:pt>
                <c:pt idx="25">
                  <c:v>2.4</c:v>
                </c:pt>
                <c:pt idx="26">
                  <c:v>0.9</c:v>
                </c:pt>
                <c:pt idx="27">
                  <c:v>4.9</c:v>
                </c:pt>
                <c:pt idx="28">
                  <c:v>2.7</c:v>
                </c:pt>
                <c:pt idx="29">
                  <c:v>4</c:v>
                </c:pt>
              </c:numCache>
            </c:numRef>
          </c:val>
          <c:smooth val="0"/>
        </c:ser>
        <c:marker val="1"/>
        <c:axId val="35268457"/>
        <c:axId val="51884930"/>
      </c:lineChart>
      <c:catAx>
        <c:axId val="35268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84930"/>
        <c:crosses val="autoZero"/>
        <c:auto val="1"/>
        <c:lblOffset val="100"/>
        <c:noMultiLvlLbl val="0"/>
      </c:catAx>
      <c:valAx>
        <c:axId val="51884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5268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  <c:pt idx="8">
                  <c:v>10.8</c:v>
                </c:pt>
                <c:pt idx="9">
                  <c:v>1.9</c:v>
                </c:pt>
                <c:pt idx="10">
                  <c:v>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0.7</c:v>
                </c:pt>
                <c:pt idx="20">
                  <c:v>0</c:v>
                </c:pt>
                <c:pt idx="21">
                  <c:v>13.3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4356019"/>
        <c:axId val="5847484"/>
      </c:barChart>
      <c:catAx>
        <c:axId val="5435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484"/>
        <c:crosses val="autoZero"/>
        <c:auto val="1"/>
        <c:lblOffset val="100"/>
        <c:noMultiLvlLbl val="0"/>
      </c:catAx>
      <c:valAx>
        <c:axId val="584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4356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50664029"/>
        <c:axId val="12804694"/>
      </c:barChart>
      <c:catAx>
        <c:axId val="50664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4694"/>
        <c:crosses val="autoZero"/>
        <c:auto val="1"/>
        <c:lblOffset val="100"/>
        <c:noMultiLvlLbl val="0"/>
      </c:catAx>
      <c:valAx>
        <c:axId val="12804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0664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5.3</c:v>
                </c:pt>
                <c:pt idx="1">
                  <c:v>3</c:v>
                </c:pt>
                <c:pt idx="2">
                  <c:v>8.5</c:v>
                </c:pt>
                <c:pt idx="3">
                  <c:v>10.9</c:v>
                </c:pt>
                <c:pt idx="4">
                  <c:v>3.3</c:v>
                </c:pt>
                <c:pt idx="5">
                  <c:v>6.7</c:v>
                </c:pt>
                <c:pt idx="6">
                  <c:v>0.7</c:v>
                </c:pt>
                <c:pt idx="7">
                  <c:v>6.7</c:v>
                </c:pt>
                <c:pt idx="8">
                  <c:v>1.9</c:v>
                </c:pt>
                <c:pt idx="9">
                  <c:v>7.8</c:v>
                </c:pt>
                <c:pt idx="10">
                  <c:v>2.6</c:v>
                </c:pt>
                <c:pt idx="11">
                  <c:v>3.6</c:v>
                </c:pt>
                <c:pt idx="12">
                  <c:v>5</c:v>
                </c:pt>
                <c:pt idx="13">
                  <c:v>4.6</c:v>
                </c:pt>
                <c:pt idx="14">
                  <c:v>5.6</c:v>
                </c:pt>
                <c:pt idx="15">
                  <c:v>2.6</c:v>
                </c:pt>
                <c:pt idx="16">
                  <c:v>2.3</c:v>
                </c:pt>
                <c:pt idx="17">
                  <c:v>7.5</c:v>
                </c:pt>
                <c:pt idx="18">
                  <c:v>12.1</c:v>
                </c:pt>
                <c:pt idx="19">
                  <c:v>12.3</c:v>
                </c:pt>
                <c:pt idx="20">
                  <c:v>4.8</c:v>
                </c:pt>
                <c:pt idx="21">
                  <c:v>12.8</c:v>
                </c:pt>
                <c:pt idx="22">
                  <c:v>4.1</c:v>
                </c:pt>
                <c:pt idx="23">
                  <c:v>-2.7</c:v>
                </c:pt>
                <c:pt idx="24">
                  <c:v>-1.7</c:v>
                </c:pt>
                <c:pt idx="25">
                  <c:v>-0.8</c:v>
                </c:pt>
                <c:pt idx="26">
                  <c:v>-2.6</c:v>
                </c:pt>
                <c:pt idx="27">
                  <c:v>5.2</c:v>
                </c:pt>
                <c:pt idx="28">
                  <c:v>-2</c:v>
                </c:pt>
                <c:pt idx="29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65875943"/>
        <c:axId val="24487760"/>
      </c:lineChart>
      <c:catAx>
        <c:axId val="65875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87760"/>
        <c:crosses val="autoZero"/>
        <c:auto val="1"/>
        <c:lblOffset val="100"/>
        <c:noMultiLvlLbl val="0"/>
      </c:catAx>
      <c:valAx>
        <c:axId val="24487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58759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12</c:v>
                </c:pt>
                <c:pt idx="1">
                  <c:v>11.2</c:v>
                </c:pt>
                <c:pt idx="2">
                  <c:v>14.5</c:v>
                </c:pt>
                <c:pt idx="3">
                  <c:v>15.1</c:v>
                </c:pt>
                <c:pt idx="4">
                  <c:v>11.2</c:v>
                </c:pt>
                <c:pt idx="5">
                  <c:v>17.7</c:v>
                </c:pt>
                <c:pt idx="6">
                  <c:v>13.7</c:v>
                </c:pt>
                <c:pt idx="7">
                  <c:v>12.5</c:v>
                </c:pt>
                <c:pt idx="8">
                  <c:v>10.5</c:v>
                </c:pt>
                <c:pt idx="9">
                  <c:v>13</c:v>
                </c:pt>
                <c:pt idx="10">
                  <c:v>10.3</c:v>
                </c:pt>
                <c:pt idx="11">
                  <c:v>9.7</c:v>
                </c:pt>
                <c:pt idx="12">
                  <c:v>12.8</c:v>
                </c:pt>
                <c:pt idx="13">
                  <c:v>14.4</c:v>
                </c:pt>
                <c:pt idx="14">
                  <c:v>12</c:v>
                </c:pt>
                <c:pt idx="15">
                  <c:v>9.8</c:v>
                </c:pt>
                <c:pt idx="16">
                  <c:v>10.1</c:v>
                </c:pt>
                <c:pt idx="17">
                  <c:v>13.11</c:v>
                </c:pt>
                <c:pt idx="18">
                  <c:v>4</c:v>
                </c:pt>
                <c:pt idx="19">
                  <c:v>17.3</c:v>
                </c:pt>
                <c:pt idx="20">
                  <c:v>15.3</c:v>
                </c:pt>
                <c:pt idx="21">
                  <c:v>15.1</c:v>
                </c:pt>
                <c:pt idx="22">
                  <c:v>7.1</c:v>
                </c:pt>
                <c:pt idx="23">
                  <c:v>5.5</c:v>
                </c:pt>
                <c:pt idx="24">
                  <c:v>5.2</c:v>
                </c:pt>
                <c:pt idx="25">
                  <c:v>9.9</c:v>
                </c:pt>
                <c:pt idx="26">
                  <c:v>5.8</c:v>
                </c:pt>
                <c:pt idx="27">
                  <c:v>11.1</c:v>
                </c:pt>
                <c:pt idx="28">
                  <c:v>6.9</c:v>
                </c:pt>
                <c:pt idx="29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12.6</c:v>
                </c:pt>
                <c:pt idx="1">
                  <c:v>12</c:v>
                </c:pt>
                <c:pt idx="2">
                  <c:v>14.5</c:v>
                </c:pt>
                <c:pt idx="3">
                  <c:v>15.2</c:v>
                </c:pt>
                <c:pt idx="4">
                  <c:v>13</c:v>
                </c:pt>
                <c:pt idx="5">
                  <c:v>16.2</c:v>
                </c:pt>
                <c:pt idx="6">
                  <c:v>13.1</c:v>
                </c:pt>
                <c:pt idx="7">
                  <c:v>13.1</c:v>
                </c:pt>
                <c:pt idx="8">
                  <c:v>11.6</c:v>
                </c:pt>
                <c:pt idx="9">
                  <c:v>13</c:v>
                </c:pt>
                <c:pt idx="10">
                  <c:v>11.1</c:v>
                </c:pt>
                <c:pt idx="11">
                  <c:v>10.8</c:v>
                </c:pt>
                <c:pt idx="12">
                  <c:v>12.6</c:v>
                </c:pt>
                <c:pt idx="13">
                  <c:v>13.8</c:v>
                </c:pt>
                <c:pt idx="14">
                  <c:v>12.5</c:v>
                </c:pt>
                <c:pt idx="15">
                  <c:v>11.2</c:v>
                </c:pt>
                <c:pt idx="16">
                  <c:v>11.2</c:v>
                </c:pt>
                <c:pt idx="17">
                  <c:v>13.5</c:v>
                </c:pt>
                <c:pt idx="18">
                  <c:v>14.2</c:v>
                </c:pt>
                <c:pt idx="19">
                  <c:v>15.6</c:v>
                </c:pt>
                <c:pt idx="20">
                  <c:v>14.5</c:v>
                </c:pt>
                <c:pt idx="21">
                  <c:v>14.8</c:v>
                </c:pt>
                <c:pt idx="22">
                  <c:v>9.1</c:v>
                </c:pt>
                <c:pt idx="23">
                  <c:v>7.5</c:v>
                </c:pt>
                <c:pt idx="24">
                  <c:v>7.6</c:v>
                </c:pt>
                <c:pt idx="25">
                  <c:v>10</c:v>
                </c:pt>
                <c:pt idx="26">
                  <c:v>7.9</c:v>
                </c:pt>
                <c:pt idx="27">
                  <c:v>11.5</c:v>
                </c:pt>
                <c:pt idx="28">
                  <c:v>7.8</c:v>
                </c:pt>
                <c:pt idx="29">
                  <c:v>10.9</c:v>
                </c:pt>
              </c:numCache>
            </c:numRef>
          </c:val>
          <c:smooth val="0"/>
        </c:ser>
        <c:marker val="1"/>
        <c:axId val="31926993"/>
        <c:axId val="22930090"/>
      </c:lineChart>
      <c:catAx>
        <c:axId val="31926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30090"/>
        <c:crosses val="autoZero"/>
        <c:auto val="1"/>
        <c:lblOffset val="100"/>
        <c:noMultiLvlLbl val="0"/>
      </c:catAx>
      <c:valAx>
        <c:axId val="2293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926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13.6</c:v>
                </c:pt>
                <c:pt idx="1">
                  <c:v>13.4</c:v>
                </c:pt>
                <c:pt idx="2">
                  <c:v>15</c:v>
                </c:pt>
                <c:pt idx="3">
                  <c:v>15.8</c:v>
                </c:pt>
                <c:pt idx="4">
                  <c:v>14.3</c:v>
                </c:pt>
                <c:pt idx="5">
                  <c:v>15.5</c:v>
                </c:pt>
                <c:pt idx="6">
                  <c:v>13.1</c:v>
                </c:pt>
                <c:pt idx="7">
                  <c:v>14</c:v>
                </c:pt>
                <c:pt idx="8">
                  <c:v>13.2</c:v>
                </c:pt>
                <c:pt idx="9">
                  <c:v>13.1</c:v>
                </c:pt>
                <c:pt idx="10">
                  <c:v>12.4</c:v>
                </c:pt>
                <c:pt idx="11">
                  <c:v>12.7</c:v>
                </c:pt>
                <c:pt idx="12">
                  <c:v>13.4</c:v>
                </c:pt>
                <c:pt idx="13">
                  <c:v>13.6</c:v>
                </c:pt>
                <c:pt idx="14">
                  <c:v>13.3</c:v>
                </c:pt>
                <c:pt idx="15">
                  <c:v>12.9</c:v>
                </c:pt>
                <c:pt idx="16">
                  <c:v>12.8</c:v>
                </c:pt>
                <c:pt idx="17">
                  <c:v>14.1</c:v>
                </c:pt>
                <c:pt idx="18">
                  <c:v>14.9</c:v>
                </c:pt>
                <c:pt idx="19">
                  <c:v>15.4</c:v>
                </c:pt>
                <c:pt idx="20">
                  <c:v>14.2</c:v>
                </c:pt>
                <c:pt idx="21">
                  <c:v>15</c:v>
                </c:pt>
                <c:pt idx="22">
                  <c:v>11.1</c:v>
                </c:pt>
                <c:pt idx="23">
                  <c:v>9.8</c:v>
                </c:pt>
                <c:pt idx="24">
                  <c:v>9.9</c:v>
                </c:pt>
                <c:pt idx="25">
                  <c:v>11</c:v>
                </c:pt>
                <c:pt idx="26">
                  <c:v>9.3</c:v>
                </c:pt>
                <c:pt idx="27">
                  <c:v>11.9</c:v>
                </c:pt>
                <c:pt idx="28">
                  <c:v>9.4</c:v>
                </c:pt>
                <c:pt idx="29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27512091"/>
        <c:axId val="32656996"/>
      </c:lineChart>
      <c:catAx>
        <c:axId val="275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56996"/>
        <c:crosses val="autoZero"/>
        <c:auto val="1"/>
        <c:lblOffset val="100"/>
        <c:noMultiLvlLbl val="0"/>
      </c:catAx>
      <c:valAx>
        <c:axId val="3265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7512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1023.4646807146542</c:v>
                </c:pt>
                <c:pt idx="1">
                  <c:v>1027.0308652356298</c:v>
                </c:pt>
                <c:pt idx="2">
                  <c:v>1028.3612242603795</c:v>
                </c:pt>
                <c:pt idx="3">
                  <c:v>1027.8561352504282</c:v>
                </c:pt>
                <c:pt idx="4">
                  <c:v>1020.4336895575525</c:v>
                </c:pt>
                <c:pt idx="5">
                  <c:v>1015.6626221383393</c:v>
                </c:pt>
                <c:pt idx="6">
                  <c:v>1016.1961207327837</c:v>
                </c:pt>
                <c:pt idx="7">
                  <c:v>1010.2754484508612</c:v>
                </c:pt>
                <c:pt idx="8">
                  <c:v>1015.4117260814639</c:v>
                </c:pt>
                <c:pt idx="9">
                  <c:v>1010.2031013122645</c:v>
                </c:pt>
                <c:pt idx="10">
                  <c:v>1021.5152309689106</c:v>
                </c:pt>
                <c:pt idx="11">
                  <c:v>1028.523834674241</c:v>
                </c:pt>
                <c:pt idx="12">
                  <c:v>1029.8005285623472</c:v>
                </c:pt>
                <c:pt idx="13">
                  <c:v>1028.6944718905845</c:v>
                </c:pt>
                <c:pt idx="14">
                  <c:v>1024.939246767386</c:v>
                </c:pt>
                <c:pt idx="15">
                  <c:v>1023.0649543246527</c:v>
                </c:pt>
                <c:pt idx="16">
                  <c:v>1019.9359637560376</c:v>
                </c:pt>
                <c:pt idx="17">
                  <c:v>1014.7310067082564</c:v>
                </c:pt>
                <c:pt idx="18">
                  <c:v>1014.6631475135</c:v>
                </c:pt>
                <c:pt idx="19">
                  <c:v>1018.650466667809</c:v>
                </c:pt>
                <c:pt idx="20">
                  <c:v>1005.052992564527</c:v>
                </c:pt>
                <c:pt idx="21">
                  <c:v>1005.0389940822085</c:v>
                </c:pt>
                <c:pt idx="22">
                  <c:v>1017.511348781682</c:v>
                </c:pt>
                <c:pt idx="23">
                  <c:v>1030.301322612263</c:v>
                </c:pt>
                <c:pt idx="24">
                  <c:v>1027.7630324907723</c:v>
                </c:pt>
                <c:pt idx="25">
                  <c:v>1018.4093185875995</c:v>
                </c:pt>
                <c:pt idx="26">
                  <c:v>1023.118474926612</c:v>
                </c:pt>
                <c:pt idx="27">
                  <c:v>1015.8209859644005</c:v>
                </c:pt>
                <c:pt idx="28">
                  <c:v>1014.5637342996577</c:v>
                </c:pt>
                <c:pt idx="29">
                  <c:v>1012.3326321458896</c:v>
                </c:pt>
              </c:numCache>
            </c:numRef>
          </c:val>
        </c:ser>
        <c:axId val="20791493"/>
        <c:axId val="38503550"/>
      </c:barChart>
      <c:catAx>
        <c:axId val="2079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03550"/>
        <c:crosses val="autoZero"/>
        <c:auto val="1"/>
        <c:lblOffset val="100"/>
        <c:noMultiLvlLbl val="0"/>
      </c:catAx>
      <c:valAx>
        <c:axId val="3850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07914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7.41706550029702</c:v>
                </c:pt>
                <c:pt idx="1">
                  <c:v>7.017549462448846</c:v>
                </c:pt>
                <c:pt idx="2">
                  <c:v>11.81472769674377</c:v>
                </c:pt>
                <c:pt idx="3">
                  <c:v>10.637394807257468</c:v>
                </c:pt>
                <c:pt idx="4">
                  <c:v>7.850224476998639</c:v>
                </c:pt>
                <c:pt idx="5">
                  <c:v>12.968384144716794</c:v>
                </c:pt>
                <c:pt idx="6">
                  <c:v>13.061336171716835</c:v>
                </c:pt>
                <c:pt idx="7">
                  <c:v>8.785492092635478</c:v>
                </c:pt>
                <c:pt idx="8">
                  <c:v>5.414895270435217</c:v>
                </c:pt>
                <c:pt idx="9">
                  <c:v>12.043222379772015</c:v>
                </c:pt>
                <c:pt idx="10">
                  <c:v>6.545374280991685</c:v>
                </c:pt>
                <c:pt idx="11">
                  <c:v>8.280209361554753</c:v>
                </c:pt>
                <c:pt idx="12">
                  <c:v>11.32775490545422</c:v>
                </c:pt>
                <c:pt idx="13">
                  <c:v>13.556544165892507</c:v>
                </c:pt>
                <c:pt idx="14">
                  <c:v>8.148976689417973</c:v>
                </c:pt>
                <c:pt idx="15">
                  <c:v>4.6888980481422085</c:v>
                </c:pt>
                <c:pt idx="16">
                  <c:v>7.206093738767965</c:v>
                </c:pt>
                <c:pt idx="17">
                  <c:v>12.177381546236107</c:v>
                </c:pt>
                <c:pt idx="18">
                  <c:v>13.396458301198397</c:v>
                </c:pt>
                <c:pt idx="19">
                  <c:v>14.419404214924302</c:v>
                </c:pt>
                <c:pt idx="20">
                  <c:v>12.506081996483493</c:v>
                </c:pt>
                <c:pt idx="21">
                  <c:v>14.407704887940074</c:v>
                </c:pt>
                <c:pt idx="22">
                  <c:v>5.522839760845713</c:v>
                </c:pt>
                <c:pt idx="23">
                  <c:v>1.311352779130115</c:v>
                </c:pt>
                <c:pt idx="24">
                  <c:v>0.8070289247131247</c:v>
                </c:pt>
                <c:pt idx="25">
                  <c:v>7.5224920227571825</c:v>
                </c:pt>
                <c:pt idx="26">
                  <c:v>3.9489015452464367</c:v>
                </c:pt>
                <c:pt idx="27">
                  <c:v>9.30901457163772</c:v>
                </c:pt>
                <c:pt idx="28">
                  <c:v>3.5145562695954413</c:v>
                </c:pt>
                <c:pt idx="29">
                  <c:v>8.157811984837092</c:v>
                </c:pt>
              </c:numCache>
            </c:numRef>
          </c:val>
          <c:smooth val="0"/>
        </c:ser>
        <c:marker val="1"/>
        <c:axId val="4263887"/>
        <c:axId val="43941624"/>
      </c:lineChart>
      <c:catAx>
        <c:axId val="426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41624"/>
        <c:crosses val="autoZero"/>
        <c:auto val="1"/>
        <c:lblOffset val="100"/>
        <c:noMultiLvlLbl val="0"/>
      </c:catAx>
      <c:valAx>
        <c:axId val="43941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63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05b707f-f311-4e70-ba18-33b2d1ff99d7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cc6fc3c-8ee5-4c68-a16f-5bf6e39e4e3e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86f0a6c-4392-47bc-aa49-9be7f9d643cc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c272226-225d-4699-86e3-828a7bd2665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a55083c-0c63-40e5-a5cc-9cc97da77b39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4c69b53-6a52-4a08-86d4-d946aaad42b4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6e75822-ee37-479f-9530-161fe3ef05c2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e3231cc-6146-4a99-a866-0e00d9283854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0.03675</cdr:y>
    </cdr:from>
    <cdr:to>
      <cdr:x>0.9335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01425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3edafcb-f9b4-44d2-a8e7-b854e4f1f43c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9" activePane="bottomLeft" state="split"/>
      <selection pane="topLeft" activeCell="Q4" sqref="Q4"/>
      <selection pane="bottomLeft" activeCell="A39" sqref="A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102</v>
      </c>
      <c r="R4" s="60">
        <v>2003</v>
      </c>
      <c r="S4" s="7"/>
      <c r="T4" s="7"/>
      <c r="U4" s="60"/>
      <c r="V4" s="18"/>
      <c r="W4" s="102"/>
      <c r="X4" s="99"/>
      <c r="Y4" s="147" t="s">
        <v>96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89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4" t="s">
        <v>65</v>
      </c>
      <c r="X6" s="145" t="s">
        <v>29</v>
      </c>
      <c r="Y6" s="148"/>
      <c r="Z6" s="13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5" t="s">
        <v>67</v>
      </c>
      <c r="X7" s="145"/>
      <c r="Y7" s="148"/>
      <c r="Z7" s="132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56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29" t="s">
        <v>90</v>
      </c>
      <c r="Q8" s="10" t="s">
        <v>97</v>
      </c>
      <c r="R8" s="10" t="s">
        <v>12</v>
      </c>
      <c r="S8" s="33" t="s">
        <v>20</v>
      </c>
      <c r="T8" s="33" t="s">
        <v>99</v>
      </c>
      <c r="U8" s="33" t="s">
        <v>21</v>
      </c>
      <c r="V8" s="33" t="s">
        <v>68</v>
      </c>
      <c r="W8" s="106" t="s">
        <v>68</v>
      </c>
      <c r="X8" s="146"/>
      <c r="Y8" s="149"/>
      <c r="Z8" s="13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63">
        <v>1</v>
      </c>
      <c r="B9" s="64">
        <v>9.1</v>
      </c>
      <c r="C9" s="65">
        <v>8.3</v>
      </c>
      <c r="D9" s="65">
        <v>17.9</v>
      </c>
      <c r="E9" s="65">
        <v>8.7</v>
      </c>
      <c r="F9" s="66">
        <f aca="true" t="shared" si="0" ref="F9:F38">AVERAGE(D9:E9)</f>
        <v>13.299999999999999</v>
      </c>
      <c r="G9" s="67">
        <f>100*(AI9/AG9)</f>
        <v>89.19501419371606</v>
      </c>
      <c r="H9" s="67">
        <f aca="true" t="shared" si="1" ref="H9:H38">AJ9</f>
        <v>7.41706550029702</v>
      </c>
      <c r="I9" s="68">
        <v>5.3</v>
      </c>
      <c r="J9" s="66"/>
      <c r="K9" s="68">
        <v>12</v>
      </c>
      <c r="L9" s="65">
        <v>12.6</v>
      </c>
      <c r="M9" s="65">
        <v>13.6</v>
      </c>
      <c r="N9" s="65"/>
      <c r="O9" s="66"/>
      <c r="P9" s="69" t="s">
        <v>103</v>
      </c>
      <c r="Q9" s="70">
        <v>22</v>
      </c>
      <c r="R9" s="67"/>
      <c r="S9" s="67">
        <v>0</v>
      </c>
      <c r="T9" s="67">
        <v>0</v>
      </c>
      <c r="U9" s="71"/>
      <c r="V9" s="64">
        <v>1013</v>
      </c>
      <c r="W9" s="121">
        <f aca="true" t="shared" si="2" ref="W9:W38">V9+AT17</f>
        <v>1023.4646807146542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11.552622622814317</v>
      </c>
      <c r="AH9">
        <f aca="true" t="shared" si="5" ref="AH9:AH39">IF(V9&gt;=0,6.107*EXP(17.38*(C9/(239+C9))),6.107*EXP(22.44*(C9/(272.4+C9))))</f>
        <v>10.943563388165682</v>
      </c>
      <c r="AI9">
        <f aca="true" t="shared" si="6" ref="AI9:AI39">IF(C9&gt;=0,AH9-(0.000799*1000*(B9-C9)),AH9-(0.00072*1000*(B9-C9)))</f>
        <v>10.304363388165683</v>
      </c>
      <c r="AJ9">
        <f>239*LN(AI9/6.107)/(17.38-LN(AI9/6.107))</f>
        <v>7.41706550029702</v>
      </c>
      <c r="AL9">
        <f>COUNTIF(U9:U39,"&lt;1")</f>
        <v>0</v>
      </c>
      <c r="AM9">
        <f>COUNTIF(E9:E39,"&lt;0")</f>
        <v>0</v>
      </c>
      <c r="AN9">
        <f>COUNTIF(I9:I39,"&lt;0")</f>
        <v>5</v>
      </c>
      <c r="AO9">
        <f>COUNTIF(Q9:Q39,"&gt;=39")</f>
        <v>0</v>
      </c>
    </row>
    <row r="10" spans="1:36" ht="12.75">
      <c r="A10" s="72">
        <v>2</v>
      </c>
      <c r="B10" s="73">
        <v>8.3</v>
      </c>
      <c r="C10" s="74">
        <v>7.7</v>
      </c>
      <c r="D10" s="74">
        <v>19.7</v>
      </c>
      <c r="E10" s="74">
        <v>7.6</v>
      </c>
      <c r="F10" s="75">
        <f t="shared" si="0"/>
        <v>13.649999999999999</v>
      </c>
      <c r="G10" s="67">
        <f aca="true" t="shared" si="7" ref="G10:G38">100*(AI10/AG10)</f>
        <v>91.61653151439587</v>
      </c>
      <c r="H10" s="76">
        <f t="shared" si="1"/>
        <v>7.017549462448846</v>
      </c>
      <c r="I10" s="77">
        <v>3</v>
      </c>
      <c r="J10" s="75"/>
      <c r="K10" s="77">
        <v>11.2</v>
      </c>
      <c r="L10" s="74">
        <v>12</v>
      </c>
      <c r="M10" s="74">
        <v>13.4</v>
      </c>
      <c r="N10" s="74"/>
      <c r="O10" s="75"/>
      <c r="P10" s="78" t="s">
        <v>103</v>
      </c>
      <c r="Q10" s="79">
        <v>8</v>
      </c>
      <c r="R10" s="76"/>
      <c r="S10" s="76">
        <v>0</v>
      </c>
      <c r="T10" s="76">
        <v>0</v>
      </c>
      <c r="U10" s="80"/>
      <c r="V10" s="73">
        <v>1016.5</v>
      </c>
      <c r="W10" s="121">
        <f t="shared" si="2"/>
        <v>1027.0308652356298</v>
      </c>
      <c r="X10" s="127">
        <v>0</v>
      </c>
      <c r="Y10" s="134">
        <v>0</v>
      </c>
      <c r="Z10" s="127"/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10.943563388165682</v>
      </c>
      <c r="AH10">
        <f t="shared" si="5"/>
        <v>10.5055132003167</v>
      </c>
      <c r="AI10">
        <f t="shared" si="6"/>
        <v>10.0261132003167</v>
      </c>
      <c r="AJ10">
        <f aca="true" t="shared" si="12" ref="AJ10:AJ39">239*LN(AI10/6.107)/(17.38-LN(AI10/6.107))</f>
        <v>7.017549462448846</v>
      </c>
    </row>
    <row r="11" spans="1:36" ht="12.75">
      <c r="A11" s="63">
        <v>3</v>
      </c>
      <c r="B11" s="64">
        <v>13.3</v>
      </c>
      <c r="C11" s="65">
        <v>12.5</v>
      </c>
      <c r="D11" s="65">
        <v>22.3</v>
      </c>
      <c r="E11" s="65">
        <v>8.3</v>
      </c>
      <c r="F11" s="66">
        <f t="shared" si="0"/>
        <v>15.3</v>
      </c>
      <c r="G11" s="67">
        <f t="shared" si="7"/>
        <v>90.71066475634059</v>
      </c>
      <c r="H11" s="67">
        <f t="shared" si="1"/>
        <v>11.81472769674377</v>
      </c>
      <c r="I11" s="68">
        <v>8.5</v>
      </c>
      <c r="J11" s="66"/>
      <c r="K11" s="68">
        <v>14.5</v>
      </c>
      <c r="L11" s="65">
        <v>14.5</v>
      </c>
      <c r="M11" s="65">
        <v>15</v>
      </c>
      <c r="N11" s="65"/>
      <c r="O11" s="66"/>
      <c r="P11" s="69" t="s">
        <v>104</v>
      </c>
      <c r="Q11" s="70">
        <v>10</v>
      </c>
      <c r="R11" s="67"/>
      <c r="S11" s="67">
        <v>0</v>
      </c>
      <c r="T11" s="67">
        <v>0</v>
      </c>
      <c r="U11" s="71"/>
      <c r="V11" s="64">
        <v>1018</v>
      </c>
      <c r="W11" s="121">
        <f t="shared" si="2"/>
        <v>1028.3612242603795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15.265917559839318</v>
      </c>
      <c r="AH11">
        <f t="shared" si="5"/>
        <v>14.487015299685174</v>
      </c>
      <c r="AI11">
        <f t="shared" si="6"/>
        <v>13.847815299685173</v>
      </c>
      <c r="AJ11">
        <f t="shared" si="12"/>
        <v>11.81472769674377</v>
      </c>
    </row>
    <row r="12" spans="1:36" ht="12.75">
      <c r="A12" s="72">
        <v>4</v>
      </c>
      <c r="B12" s="73">
        <v>13.3</v>
      </c>
      <c r="C12" s="74">
        <v>11.9</v>
      </c>
      <c r="D12" s="74">
        <v>24.8</v>
      </c>
      <c r="E12" s="74">
        <v>13.1</v>
      </c>
      <c r="F12" s="75">
        <f t="shared" si="0"/>
        <v>18.95</v>
      </c>
      <c r="G12" s="67">
        <f t="shared" si="7"/>
        <v>83.89524650647182</v>
      </c>
      <c r="H12" s="76">
        <f t="shared" si="1"/>
        <v>10.637394807257468</v>
      </c>
      <c r="I12" s="77">
        <v>10.9</v>
      </c>
      <c r="J12" s="75"/>
      <c r="K12" s="77">
        <v>15.1</v>
      </c>
      <c r="L12" s="74">
        <v>15.2</v>
      </c>
      <c r="M12" s="74">
        <v>15.8</v>
      </c>
      <c r="N12" s="74"/>
      <c r="O12" s="75"/>
      <c r="P12" s="78" t="s">
        <v>105</v>
      </c>
      <c r="Q12" s="79">
        <v>11</v>
      </c>
      <c r="R12" s="76"/>
      <c r="S12" s="76">
        <v>0</v>
      </c>
      <c r="T12" s="76">
        <v>0</v>
      </c>
      <c r="U12" s="80"/>
      <c r="V12" s="73">
        <v>1017.5</v>
      </c>
      <c r="W12" s="121">
        <f t="shared" si="2"/>
        <v>1027.8561352504282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15.265917559839318</v>
      </c>
      <c r="AH12">
        <f t="shared" si="5"/>
        <v>13.925979168301964</v>
      </c>
      <c r="AI12">
        <f t="shared" si="6"/>
        <v>12.807379168301964</v>
      </c>
      <c r="AJ12">
        <f t="shared" si="12"/>
        <v>10.637394807257468</v>
      </c>
    </row>
    <row r="13" spans="1:36" ht="12.75">
      <c r="A13" s="63">
        <v>5</v>
      </c>
      <c r="B13" s="64">
        <v>9.1</v>
      </c>
      <c r="C13" s="65">
        <v>8.5</v>
      </c>
      <c r="D13" s="65">
        <v>24.5</v>
      </c>
      <c r="E13" s="65">
        <v>8</v>
      </c>
      <c r="F13" s="66">
        <f t="shared" si="0"/>
        <v>16.25</v>
      </c>
      <c r="G13" s="67">
        <f t="shared" si="7"/>
        <v>91.87276525693784</v>
      </c>
      <c r="H13" s="67">
        <f t="shared" si="1"/>
        <v>7.850224476998639</v>
      </c>
      <c r="I13" s="68">
        <v>3.3</v>
      </c>
      <c r="J13" s="66"/>
      <c r="K13" s="68">
        <v>11.2</v>
      </c>
      <c r="L13" s="65">
        <v>13</v>
      </c>
      <c r="M13" s="65">
        <v>14.3</v>
      </c>
      <c r="N13" s="65"/>
      <c r="O13" s="66"/>
      <c r="P13" s="69" t="s">
        <v>106</v>
      </c>
      <c r="Q13" s="70">
        <v>14</v>
      </c>
      <c r="R13" s="67"/>
      <c r="S13" s="67">
        <v>0.5</v>
      </c>
      <c r="T13" s="67">
        <v>0.7</v>
      </c>
      <c r="U13" s="71"/>
      <c r="V13" s="64">
        <v>1010</v>
      </c>
      <c r="W13" s="121">
        <f t="shared" si="2"/>
        <v>1020.4336895575525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11.552622622814317</v>
      </c>
      <c r="AH13">
        <f t="shared" si="5"/>
        <v>11.093113863278093</v>
      </c>
      <c r="AI13">
        <f t="shared" si="6"/>
        <v>10.613713863278093</v>
      </c>
      <c r="AJ13">
        <f t="shared" si="12"/>
        <v>7.850224476998639</v>
      </c>
    </row>
    <row r="14" spans="1:36" ht="12.75">
      <c r="A14" s="72">
        <v>6</v>
      </c>
      <c r="B14" s="73">
        <v>15.3</v>
      </c>
      <c r="C14" s="74">
        <v>14</v>
      </c>
      <c r="D14" s="74">
        <v>19.2</v>
      </c>
      <c r="E14" s="74">
        <v>9.1</v>
      </c>
      <c r="F14" s="75">
        <f t="shared" si="0"/>
        <v>14.149999999999999</v>
      </c>
      <c r="G14" s="67">
        <f t="shared" si="7"/>
        <v>85.97175012886935</v>
      </c>
      <c r="H14" s="76">
        <f t="shared" si="1"/>
        <v>12.968384144716794</v>
      </c>
      <c r="I14" s="77">
        <v>6.7</v>
      </c>
      <c r="J14" s="75"/>
      <c r="K14" s="77">
        <v>17.7</v>
      </c>
      <c r="L14" s="74">
        <v>16.2</v>
      </c>
      <c r="M14" s="74">
        <v>15.5</v>
      </c>
      <c r="N14" s="74"/>
      <c r="O14" s="75"/>
      <c r="P14" s="78" t="s">
        <v>104</v>
      </c>
      <c r="Q14" s="79">
        <v>20</v>
      </c>
      <c r="R14" s="76"/>
      <c r="S14" s="76">
        <v>0.4</v>
      </c>
      <c r="T14" s="76">
        <v>0.3</v>
      </c>
      <c r="U14" s="80"/>
      <c r="V14" s="73">
        <v>1005.5</v>
      </c>
      <c r="W14" s="121">
        <f t="shared" si="2"/>
        <v>1015.6626221383393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17.376281118859826</v>
      </c>
      <c r="AH14">
        <f t="shared" si="5"/>
        <v>15.977392985196072</v>
      </c>
      <c r="AI14">
        <f t="shared" si="6"/>
        <v>14.938692985196072</v>
      </c>
      <c r="AJ14">
        <f t="shared" si="12"/>
        <v>12.968384144716794</v>
      </c>
    </row>
    <row r="15" spans="1:36" ht="12.75">
      <c r="A15" s="63">
        <v>7</v>
      </c>
      <c r="B15" s="64">
        <v>14.5</v>
      </c>
      <c r="C15" s="65">
        <v>13.7</v>
      </c>
      <c r="D15" s="65">
        <v>19.8</v>
      </c>
      <c r="E15" s="65">
        <v>5.1</v>
      </c>
      <c r="F15" s="66">
        <f t="shared" si="0"/>
        <v>12.45</v>
      </c>
      <c r="G15" s="67">
        <f t="shared" si="7"/>
        <v>91.07162136127019</v>
      </c>
      <c r="H15" s="67">
        <f t="shared" si="1"/>
        <v>13.061336171716835</v>
      </c>
      <c r="I15" s="68">
        <v>0.7</v>
      </c>
      <c r="J15" s="66"/>
      <c r="K15" s="68">
        <v>13.7</v>
      </c>
      <c r="L15" s="65">
        <v>13.1</v>
      </c>
      <c r="M15" s="65">
        <v>13.1</v>
      </c>
      <c r="N15" s="65"/>
      <c r="O15" s="66"/>
      <c r="P15" s="69" t="s">
        <v>117</v>
      </c>
      <c r="Q15" s="70">
        <v>14</v>
      </c>
      <c r="R15" s="67"/>
      <c r="S15" s="67">
        <v>0</v>
      </c>
      <c r="T15" s="67">
        <v>0</v>
      </c>
      <c r="U15" s="71"/>
      <c r="V15" s="64">
        <v>1006</v>
      </c>
      <c r="W15" s="121">
        <f t="shared" si="2"/>
        <v>1016.1961207327837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16.503260083520495</v>
      </c>
      <c r="AH15">
        <f t="shared" si="5"/>
        <v>15.668986535529427</v>
      </c>
      <c r="AI15">
        <f t="shared" si="6"/>
        <v>15.029786535529427</v>
      </c>
      <c r="AJ15">
        <f t="shared" si="12"/>
        <v>13.061336171716835</v>
      </c>
    </row>
    <row r="16" spans="1:36" ht="12.75">
      <c r="A16" s="72">
        <v>8</v>
      </c>
      <c r="B16" s="73">
        <v>10.6</v>
      </c>
      <c r="C16" s="74">
        <v>9.7</v>
      </c>
      <c r="D16" s="74">
        <v>20.1</v>
      </c>
      <c r="E16" s="74">
        <v>10.1</v>
      </c>
      <c r="F16" s="75">
        <f t="shared" si="0"/>
        <v>15.100000000000001</v>
      </c>
      <c r="G16" s="67">
        <f t="shared" si="7"/>
        <v>88.52661104490376</v>
      </c>
      <c r="H16" s="76">
        <f t="shared" si="1"/>
        <v>8.785492092635478</v>
      </c>
      <c r="I16" s="77">
        <v>6.7</v>
      </c>
      <c r="J16" s="75"/>
      <c r="K16" s="77">
        <v>12.5</v>
      </c>
      <c r="L16" s="74">
        <v>13.1</v>
      </c>
      <c r="M16" s="74">
        <v>14</v>
      </c>
      <c r="N16" s="74"/>
      <c r="O16" s="75"/>
      <c r="P16" s="78" t="s">
        <v>117</v>
      </c>
      <c r="Q16" s="79">
        <v>15</v>
      </c>
      <c r="R16" s="76"/>
      <c r="S16" s="76" t="s">
        <v>119</v>
      </c>
      <c r="T16" s="76">
        <v>0</v>
      </c>
      <c r="U16" s="80"/>
      <c r="V16" s="73">
        <v>1000</v>
      </c>
      <c r="W16" s="121">
        <f t="shared" si="2"/>
        <v>1010.2754484508612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12.775491423705457</v>
      </c>
      <c r="AH16">
        <f t="shared" si="5"/>
        <v>12.028809601738768</v>
      </c>
      <c r="AI16">
        <f t="shared" si="6"/>
        <v>11.309709601738767</v>
      </c>
      <c r="AJ16">
        <f t="shared" si="12"/>
        <v>8.785492092635478</v>
      </c>
    </row>
    <row r="17" spans="1:46" ht="12.75">
      <c r="A17" s="63">
        <v>9</v>
      </c>
      <c r="B17" s="64">
        <v>8.3</v>
      </c>
      <c r="C17" s="65">
        <v>7</v>
      </c>
      <c r="D17" s="65">
        <v>18.9</v>
      </c>
      <c r="E17" s="65">
        <v>7.6</v>
      </c>
      <c r="F17" s="66">
        <f t="shared" si="0"/>
        <v>13.25</v>
      </c>
      <c r="G17" s="67">
        <f t="shared" si="7"/>
        <v>82.01482096609658</v>
      </c>
      <c r="H17" s="67">
        <f t="shared" si="1"/>
        <v>5.414895270435217</v>
      </c>
      <c r="I17" s="68">
        <v>1.9</v>
      </c>
      <c r="J17" s="66"/>
      <c r="K17" s="68">
        <v>10.5</v>
      </c>
      <c r="L17" s="65">
        <v>11.6</v>
      </c>
      <c r="M17" s="65">
        <v>13.2</v>
      </c>
      <c r="N17" s="65"/>
      <c r="O17" s="66"/>
      <c r="P17" s="69" t="s">
        <v>118</v>
      </c>
      <c r="Q17" s="70">
        <v>19</v>
      </c>
      <c r="R17" s="67"/>
      <c r="S17" s="67">
        <v>10.8</v>
      </c>
      <c r="T17" s="67">
        <v>8.5</v>
      </c>
      <c r="U17" s="71"/>
      <c r="V17" s="64">
        <v>1005</v>
      </c>
      <c r="W17" s="121">
        <f t="shared" si="2"/>
        <v>1015.4117260814639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10.943563388165682</v>
      </c>
      <c r="AH17">
        <f t="shared" si="5"/>
        <v>10.014043920115377</v>
      </c>
      <c r="AI17">
        <f t="shared" si="6"/>
        <v>8.975343920115376</v>
      </c>
      <c r="AJ17">
        <f t="shared" si="12"/>
        <v>5.414895270435217</v>
      </c>
      <c r="AT17">
        <f aca="true" t="shared" si="13" ref="AT17:AT47">V9*(10^(85/(18429.1+(67.53*B9)+(0.003*31)))-1)</f>
        <v>10.464680714654119</v>
      </c>
    </row>
    <row r="18" spans="1:46" ht="12.75">
      <c r="A18" s="72">
        <v>10</v>
      </c>
      <c r="B18" s="73">
        <v>12.6</v>
      </c>
      <c r="C18" s="74">
        <v>12.3</v>
      </c>
      <c r="D18" s="74">
        <v>15.8</v>
      </c>
      <c r="E18" s="74">
        <v>8.3</v>
      </c>
      <c r="F18" s="75">
        <f t="shared" si="0"/>
        <v>12.05</v>
      </c>
      <c r="G18" s="67">
        <f t="shared" si="7"/>
        <v>96.40463062905272</v>
      </c>
      <c r="H18" s="76">
        <f t="shared" si="1"/>
        <v>12.043222379772015</v>
      </c>
      <c r="I18" s="77">
        <v>7.8</v>
      </c>
      <c r="J18" s="75"/>
      <c r="K18" s="77">
        <v>13</v>
      </c>
      <c r="L18" s="74">
        <v>13</v>
      </c>
      <c r="M18" s="74">
        <v>13.1</v>
      </c>
      <c r="N18" s="74"/>
      <c r="O18" s="75"/>
      <c r="P18" s="78" t="s">
        <v>106</v>
      </c>
      <c r="Q18" s="79">
        <v>19</v>
      </c>
      <c r="R18" s="76"/>
      <c r="S18" s="76">
        <v>1.9</v>
      </c>
      <c r="T18" s="76">
        <v>1.9</v>
      </c>
      <c r="U18" s="80"/>
      <c r="V18" s="73">
        <v>1000</v>
      </c>
      <c r="W18" s="121">
        <f t="shared" si="2"/>
        <v>1010.2031013122645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14.58242756341879</v>
      </c>
      <c r="AH18">
        <f t="shared" si="5"/>
        <v>14.297835429263056</v>
      </c>
      <c r="AI18">
        <f t="shared" si="6"/>
        <v>14.058135429263057</v>
      </c>
      <c r="AJ18">
        <f t="shared" si="12"/>
        <v>12.043222379772015</v>
      </c>
      <c r="AT18">
        <f t="shared" si="13"/>
        <v>10.530865235629888</v>
      </c>
    </row>
    <row r="19" spans="1:46" ht="12.75">
      <c r="A19" s="63">
        <v>11</v>
      </c>
      <c r="B19" s="64">
        <v>7.2</v>
      </c>
      <c r="C19" s="65">
        <v>6.9</v>
      </c>
      <c r="D19" s="65">
        <v>19.2</v>
      </c>
      <c r="E19" s="65">
        <v>5.9</v>
      </c>
      <c r="F19" s="66">
        <f t="shared" si="0"/>
        <v>12.55</v>
      </c>
      <c r="G19" s="67">
        <f t="shared" si="7"/>
        <v>95.60164554101435</v>
      </c>
      <c r="H19" s="67">
        <f t="shared" si="1"/>
        <v>6.545374280991685</v>
      </c>
      <c r="I19" s="68">
        <v>2.6</v>
      </c>
      <c r="J19" s="66"/>
      <c r="K19" s="68">
        <v>10.3</v>
      </c>
      <c r="L19" s="65">
        <v>11.1</v>
      </c>
      <c r="M19" s="65">
        <v>12.4</v>
      </c>
      <c r="N19" s="65"/>
      <c r="O19" s="66"/>
      <c r="P19" s="69" t="s">
        <v>105</v>
      </c>
      <c r="Q19" s="70">
        <v>14</v>
      </c>
      <c r="R19" s="67"/>
      <c r="S19" s="67">
        <v>1.2</v>
      </c>
      <c r="T19" s="67">
        <v>1.3</v>
      </c>
      <c r="U19" s="71"/>
      <c r="V19" s="64">
        <v>1011</v>
      </c>
      <c r="W19" s="121">
        <f t="shared" si="2"/>
        <v>1021.5152309689106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10.152351501423265</v>
      </c>
      <c r="AH19">
        <f t="shared" si="5"/>
        <v>9.945515096468517</v>
      </c>
      <c r="AI19">
        <f t="shared" si="6"/>
        <v>9.705815096468518</v>
      </c>
      <c r="AJ19">
        <f t="shared" si="12"/>
        <v>6.545374280991685</v>
      </c>
      <c r="AT19">
        <f t="shared" si="13"/>
        <v>10.36122426037938</v>
      </c>
    </row>
    <row r="20" spans="1:46" ht="12.75">
      <c r="A20" s="72">
        <v>12</v>
      </c>
      <c r="B20" s="73">
        <v>8.9</v>
      </c>
      <c r="C20" s="74">
        <v>8.6</v>
      </c>
      <c r="D20" s="74">
        <v>19.4</v>
      </c>
      <c r="E20" s="74">
        <v>7.2</v>
      </c>
      <c r="F20" s="75">
        <f t="shared" si="0"/>
        <v>13.299999999999999</v>
      </c>
      <c r="G20" s="67">
        <f t="shared" si="7"/>
        <v>95.88718661928979</v>
      </c>
      <c r="H20" s="76">
        <f t="shared" si="1"/>
        <v>8.280209361554753</v>
      </c>
      <c r="I20" s="77">
        <v>3.6</v>
      </c>
      <c r="J20" s="75"/>
      <c r="K20" s="77">
        <v>9.7</v>
      </c>
      <c r="L20" s="74">
        <v>10.8</v>
      </c>
      <c r="M20" s="74">
        <v>12.7</v>
      </c>
      <c r="N20" s="74"/>
      <c r="O20" s="75"/>
      <c r="P20" s="78" t="s">
        <v>104</v>
      </c>
      <c r="Q20" s="79">
        <v>15</v>
      </c>
      <c r="R20" s="76"/>
      <c r="S20" s="76">
        <v>0</v>
      </c>
      <c r="T20" s="76">
        <v>0</v>
      </c>
      <c r="U20" s="80"/>
      <c r="V20" s="73">
        <v>1018</v>
      </c>
      <c r="W20" s="121">
        <f t="shared" si="2"/>
        <v>1028.523834674241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11.397624958456682</v>
      </c>
      <c r="AH20">
        <f t="shared" si="5"/>
        <v>11.16856191408211</v>
      </c>
      <c r="AI20">
        <f t="shared" si="6"/>
        <v>10.928861914082109</v>
      </c>
      <c r="AJ20">
        <f t="shared" si="12"/>
        <v>8.280209361554753</v>
      </c>
      <c r="AT20">
        <f t="shared" si="13"/>
        <v>10.35613525042831</v>
      </c>
    </row>
    <row r="21" spans="1:46" ht="12.75">
      <c r="A21" s="63">
        <v>13</v>
      </c>
      <c r="B21" s="64">
        <v>15.4</v>
      </c>
      <c r="C21" s="65">
        <v>13.2</v>
      </c>
      <c r="D21" s="65">
        <v>23.2</v>
      </c>
      <c r="E21" s="65">
        <v>9</v>
      </c>
      <c r="F21" s="66">
        <f t="shared" si="0"/>
        <v>16.1</v>
      </c>
      <c r="G21" s="67">
        <f t="shared" si="7"/>
        <v>76.67329159473046</v>
      </c>
      <c r="H21" s="67">
        <f t="shared" si="1"/>
        <v>11.32775490545422</v>
      </c>
      <c r="I21" s="68">
        <v>5</v>
      </c>
      <c r="J21" s="66"/>
      <c r="K21" s="68">
        <v>12.8</v>
      </c>
      <c r="L21" s="65">
        <v>12.6</v>
      </c>
      <c r="M21" s="65">
        <v>13.4</v>
      </c>
      <c r="N21" s="65"/>
      <c r="O21" s="66"/>
      <c r="P21" s="69" t="s">
        <v>105</v>
      </c>
      <c r="Q21" s="70">
        <v>18</v>
      </c>
      <c r="R21" s="67"/>
      <c r="S21" s="67">
        <v>0</v>
      </c>
      <c r="T21" s="67">
        <v>0</v>
      </c>
      <c r="U21" s="71"/>
      <c r="V21" s="64">
        <v>1019.5</v>
      </c>
      <c r="W21" s="121">
        <f t="shared" si="2"/>
        <v>1029.8005285623472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17.48820841929759</v>
      </c>
      <c r="AH21">
        <f t="shared" si="5"/>
        <v>15.166585036022243</v>
      </c>
      <c r="AI21">
        <f t="shared" si="6"/>
        <v>13.408785036022241</v>
      </c>
      <c r="AJ21">
        <f t="shared" si="12"/>
        <v>11.32775490545422</v>
      </c>
      <c r="AT21">
        <f t="shared" si="13"/>
        <v>10.433689557552476</v>
      </c>
    </row>
    <row r="22" spans="1:46" ht="12.75">
      <c r="A22" s="72">
        <v>14</v>
      </c>
      <c r="B22" s="73">
        <v>18.1</v>
      </c>
      <c r="C22" s="74">
        <v>15.5</v>
      </c>
      <c r="D22" s="74">
        <v>25</v>
      </c>
      <c r="E22" s="74">
        <v>9.5</v>
      </c>
      <c r="F22" s="75">
        <f t="shared" si="0"/>
        <v>17.25</v>
      </c>
      <c r="G22" s="67">
        <f t="shared" si="7"/>
        <v>74.77758761909534</v>
      </c>
      <c r="H22" s="76">
        <f t="shared" si="1"/>
        <v>13.556544165892507</v>
      </c>
      <c r="I22" s="77">
        <v>4.6</v>
      </c>
      <c r="J22" s="75"/>
      <c r="K22" s="77">
        <v>14.4</v>
      </c>
      <c r="L22" s="74">
        <v>13.8</v>
      </c>
      <c r="M22" s="74">
        <v>13.6</v>
      </c>
      <c r="N22" s="74"/>
      <c r="O22" s="75"/>
      <c r="P22" s="78" t="s">
        <v>105</v>
      </c>
      <c r="Q22" s="79">
        <v>15</v>
      </c>
      <c r="R22" s="76"/>
      <c r="S22" s="76">
        <v>0</v>
      </c>
      <c r="T22" s="76">
        <v>0</v>
      </c>
      <c r="U22" s="80"/>
      <c r="V22" s="73">
        <v>1018.5</v>
      </c>
      <c r="W22" s="121">
        <f t="shared" si="2"/>
        <v>1028.6944718905845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20.75938576154699</v>
      </c>
      <c r="AH22">
        <f t="shared" si="5"/>
        <v>17.600767877026804</v>
      </c>
      <c r="AI22">
        <f t="shared" si="6"/>
        <v>15.523367877026804</v>
      </c>
      <c r="AJ22">
        <f t="shared" si="12"/>
        <v>13.556544165892507</v>
      </c>
      <c r="AT22">
        <f t="shared" si="13"/>
        <v>10.16262213833937</v>
      </c>
    </row>
    <row r="23" spans="1:46" ht="12.75">
      <c r="A23" s="63">
        <v>15</v>
      </c>
      <c r="B23" s="64">
        <v>10.2</v>
      </c>
      <c r="C23" s="65">
        <v>9.2</v>
      </c>
      <c r="D23" s="65">
        <v>25</v>
      </c>
      <c r="E23" s="65">
        <v>9.7</v>
      </c>
      <c r="F23" s="66">
        <f t="shared" si="0"/>
        <v>17.35</v>
      </c>
      <c r="G23" s="67">
        <f t="shared" si="7"/>
        <v>87.08126529473803</v>
      </c>
      <c r="H23" s="67">
        <f t="shared" si="1"/>
        <v>8.148976689417973</v>
      </c>
      <c r="I23" s="68">
        <v>5.6</v>
      </c>
      <c r="J23" s="66"/>
      <c r="K23" s="68">
        <v>12</v>
      </c>
      <c r="L23" s="65">
        <v>12.5</v>
      </c>
      <c r="M23" s="65">
        <v>13.3</v>
      </c>
      <c r="N23" s="65"/>
      <c r="O23" s="66"/>
      <c r="P23" s="69" t="s">
        <v>105</v>
      </c>
      <c r="Q23" s="70">
        <v>10</v>
      </c>
      <c r="R23" s="67"/>
      <c r="S23" s="67">
        <v>0</v>
      </c>
      <c r="T23" s="67">
        <v>0</v>
      </c>
      <c r="U23" s="71"/>
      <c r="V23" s="64">
        <v>1014.5</v>
      </c>
      <c r="W23" s="121">
        <f t="shared" si="2"/>
        <v>1024.939246767386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12.4387434277299</v>
      </c>
      <c r="AH23">
        <f t="shared" si="5"/>
        <v>11.630815163633265</v>
      </c>
      <c r="AI23">
        <f t="shared" si="6"/>
        <v>10.831815163633266</v>
      </c>
      <c r="AJ23">
        <f t="shared" si="12"/>
        <v>8.148976689417973</v>
      </c>
      <c r="AT23">
        <f t="shared" si="13"/>
        <v>10.196120732783683</v>
      </c>
    </row>
    <row r="24" spans="1:46" ht="12.75">
      <c r="A24" s="72">
        <v>16</v>
      </c>
      <c r="B24" s="73">
        <v>6.3</v>
      </c>
      <c r="C24" s="74">
        <v>5.6</v>
      </c>
      <c r="D24" s="74">
        <v>26</v>
      </c>
      <c r="E24" s="74">
        <v>6.3</v>
      </c>
      <c r="F24" s="75">
        <f t="shared" si="0"/>
        <v>16.15</v>
      </c>
      <c r="G24" s="67">
        <f t="shared" si="7"/>
        <v>89.4085893963398</v>
      </c>
      <c r="H24" s="76">
        <f t="shared" si="1"/>
        <v>4.6888980481422085</v>
      </c>
      <c r="I24" s="77">
        <v>2.6</v>
      </c>
      <c r="J24" s="75"/>
      <c r="K24" s="77">
        <v>9.8</v>
      </c>
      <c r="L24" s="74">
        <v>11.2</v>
      </c>
      <c r="M24" s="74">
        <v>12.9</v>
      </c>
      <c r="N24" s="74"/>
      <c r="O24" s="75"/>
      <c r="P24" s="78" t="s">
        <v>106</v>
      </c>
      <c r="Q24" s="79">
        <v>8</v>
      </c>
      <c r="R24" s="76"/>
      <c r="S24" s="76">
        <v>0</v>
      </c>
      <c r="T24" s="76">
        <v>0</v>
      </c>
      <c r="U24" s="80"/>
      <c r="V24" s="73">
        <v>1012.5</v>
      </c>
      <c r="W24" s="121">
        <f t="shared" si="2"/>
        <v>1023.0649543246527</v>
      </c>
      <c r="X24" s="127">
        <v>0</v>
      </c>
      <c r="Y24" s="134">
        <v>0</v>
      </c>
      <c r="Z24" s="127">
        <v>0</v>
      </c>
      <c r="AA24">
        <f t="shared" si="8"/>
        <v>16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9.542956730326413</v>
      </c>
      <c r="AH24">
        <f t="shared" si="5"/>
        <v>9.091522999287918</v>
      </c>
      <c r="AI24">
        <f t="shared" si="6"/>
        <v>8.532222999287917</v>
      </c>
      <c r="AJ24">
        <f t="shared" si="12"/>
        <v>4.6888980481422085</v>
      </c>
      <c r="AT24">
        <f t="shared" si="13"/>
        <v>10.275448450861147</v>
      </c>
    </row>
    <row r="25" spans="1:46" ht="12.75">
      <c r="A25" s="63">
        <v>17</v>
      </c>
      <c r="B25" s="64">
        <v>8.9</v>
      </c>
      <c r="C25" s="65">
        <v>8.1</v>
      </c>
      <c r="D25" s="65">
        <v>25.9</v>
      </c>
      <c r="E25" s="65">
        <v>6.6</v>
      </c>
      <c r="F25" s="66">
        <f t="shared" si="0"/>
        <v>16.25</v>
      </c>
      <c r="G25" s="67">
        <f t="shared" si="7"/>
        <v>89.11147621705028</v>
      </c>
      <c r="H25" s="67">
        <f t="shared" si="1"/>
        <v>7.206093738767965</v>
      </c>
      <c r="I25" s="68">
        <v>2.3</v>
      </c>
      <c r="J25" s="66"/>
      <c r="K25" s="68">
        <v>10.1</v>
      </c>
      <c r="L25" s="65">
        <v>11.2</v>
      </c>
      <c r="M25" s="65">
        <v>12.8</v>
      </c>
      <c r="N25" s="65"/>
      <c r="O25" s="66"/>
      <c r="P25" s="69" t="s">
        <v>105</v>
      </c>
      <c r="Q25" s="70">
        <v>20</v>
      </c>
      <c r="R25" s="67"/>
      <c r="S25" s="67">
        <v>0</v>
      </c>
      <c r="T25" s="67">
        <v>0</v>
      </c>
      <c r="U25" s="71"/>
      <c r="V25" s="64">
        <v>1009.5</v>
      </c>
      <c r="W25" s="121">
        <f t="shared" si="2"/>
        <v>1019.9359637560376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11.397624958456682</v>
      </c>
      <c r="AH25">
        <f t="shared" si="5"/>
        <v>10.795791854163713</v>
      </c>
      <c r="AI25">
        <f t="shared" si="6"/>
        <v>10.156591854163713</v>
      </c>
      <c r="AJ25">
        <f t="shared" si="12"/>
        <v>7.206093738767965</v>
      </c>
      <c r="AT25">
        <f t="shared" si="13"/>
        <v>10.411726081463883</v>
      </c>
    </row>
    <row r="26" spans="1:46" ht="12.75">
      <c r="A26" s="72">
        <v>18</v>
      </c>
      <c r="B26" s="73">
        <v>13.1</v>
      </c>
      <c r="C26" s="74">
        <v>12.6</v>
      </c>
      <c r="D26" s="74">
        <v>19</v>
      </c>
      <c r="E26" s="74">
        <v>8.9</v>
      </c>
      <c r="F26" s="75">
        <f t="shared" si="0"/>
        <v>13.95</v>
      </c>
      <c r="G26" s="67">
        <f t="shared" si="7"/>
        <v>94.12726457044552</v>
      </c>
      <c r="H26" s="76">
        <f t="shared" si="1"/>
        <v>12.177381546236107</v>
      </c>
      <c r="I26" s="77">
        <v>7.5</v>
      </c>
      <c r="J26" s="75"/>
      <c r="K26" s="77">
        <v>13.11</v>
      </c>
      <c r="L26" s="74">
        <v>13.5</v>
      </c>
      <c r="M26" s="74">
        <v>14.1</v>
      </c>
      <c r="N26" s="74"/>
      <c r="O26" s="75"/>
      <c r="P26" s="78" t="s">
        <v>105</v>
      </c>
      <c r="Q26" s="79">
        <v>15</v>
      </c>
      <c r="R26" s="76"/>
      <c r="S26" s="76">
        <v>0</v>
      </c>
      <c r="T26" s="76">
        <v>0</v>
      </c>
      <c r="U26" s="80"/>
      <c r="V26" s="73">
        <v>1004.5</v>
      </c>
      <c r="W26" s="121">
        <f t="shared" si="2"/>
        <v>1014.7310067082564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15.067820814875786</v>
      </c>
      <c r="AH26">
        <f t="shared" si="5"/>
        <v>14.58242756341879</v>
      </c>
      <c r="AI26">
        <f t="shared" si="6"/>
        <v>14.18292756341879</v>
      </c>
      <c r="AJ26">
        <f t="shared" si="12"/>
        <v>12.177381546236107</v>
      </c>
      <c r="AT26">
        <f t="shared" si="13"/>
        <v>10.20310131226454</v>
      </c>
    </row>
    <row r="27" spans="1:46" ht="12.75">
      <c r="A27" s="63">
        <v>19</v>
      </c>
      <c r="B27" s="64">
        <v>15</v>
      </c>
      <c r="C27" s="65">
        <v>14.1</v>
      </c>
      <c r="D27" s="65">
        <v>20.7</v>
      </c>
      <c r="E27" s="65">
        <v>13.1</v>
      </c>
      <c r="F27" s="66">
        <f t="shared" si="0"/>
        <v>16.9</v>
      </c>
      <c r="G27" s="67">
        <f t="shared" si="7"/>
        <v>90.1316414127051</v>
      </c>
      <c r="H27" s="67">
        <f t="shared" si="1"/>
        <v>13.396458301198397</v>
      </c>
      <c r="I27" s="68">
        <v>12.1</v>
      </c>
      <c r="J27" s="66"/>
      <c r="K27" s="68">
        <v>4</v>
      </c>
      <c r="L27" s="65">
        <v>14.2</v>
      </c>
      <c r="M27" s="65">
        <v>14.9</v>
      </c>
      <c r="N27" s="65"/>
      <c r="O27" s="66"/>
      <c r="P27" s="69" t="s">
        <v>105</v>
      </c>
      <c r="Q27" s="70">
        <v>17</v>
      </c>
      <c r="R27" s="67"/>
      <c r="S27" s="67">
        <v>0</v>
      </c>
      <c r="T27" s="67">
        <v>0</v>
      </c>
      <c r="U27" s="71"/>
      <c r="V27" s="64">
        <v>1004.5</v>
      </c>
      <c r="W27" s="121">
        <f t="shared" si="2"/>
        <v>1014.6631475135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17.04426199146042</v>
      </c>
      <c r="AH27">
        <f t="shared" si="5"/>
        <v>16.081373099585093</v>
      </c>
      <c r="AI27">
        <f t="shared" si="6"/>
        <v>15.362273099585092</v>
      </c>
      <c r="AJ27">
        <f t="shared" si="12"/>
        <v>13.396458301198397</v>
      </c>
      <c r="AT27">
        <f t="shared" si="13"/>
        <v>10.515230968910625</v>
      </c>
    </row>
    <row r="28" spans="1:46" ht="12.75">
      <c r="A28" s="72">
        <v>20</v>
      </c>
      <c r="B28" s="73">
        <v>16.5</v>
      </c>
      <c r="C28" s="74">
        <v>15.3</v>
      </c>
      <c r="D28" s="74">
        <v>22.8</v>
      </c>
      <c r="E28" s="74">
        <v>15</v>
      </c>
      <c r="F28" s="75">
        <f t="shared" si="0"/>
        <v>18.9</v>
      </c>
      <c r="G28" s="67">
        <f t="shared" si="7"/>
        <v>87.50480842037727</v>
      </c>
      <c r="H28" s="76">
        <f t="shared" si="1"/>
        <v>14.419404214924302</v>
      </c>
      <c r="I28" s="77">
        <v>12.3</v>
      </c>
      <c r="J28" s="75"/>
      <c r="K28" s="77">
        <v>17.3</v>
      </c>
      <c r="L28" s="74">
        <v>15.6</v>
      </c>
      <c r="M28" s="74">
        <v>15.4</v>
      </c>
      <c r="N28" s="74"/>
      <c r="O28" s="75"/>
      <c r="P28" s="78" t="s">
        <v>105</v>
      </c>
      <c r="Q28" s="79">
        <v>29</v>
      </c>
      <c r="R28" s="76"/>
      <c r="S28" s="76">
        <v>0.7</v>
      </c>
      <c r="T28" s="76">
        <v>1</v>
      </c>
      <c r="U28" s="80"/>
      <c r="V28" s="73">
        <v>1008.5</v>
      </c>
      <c r="W28" s="121">
        <f t="shared" si="2"/>
        <v>1018.650466667809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18.76180453991678</v>
      </c>
      <c r="AH28">
        <f t="shared" si="5"/>
        <v>17.376281118859826</v>
      </c>
      <c r="AI28">
        <f t="shared" si="6"/>
        <v>16.417481118859826</v>
      </c>
      <c r="AJ28">
        <f t="shared" si="12"/>
        <v>14.419404214924302</v>
      </c>
      <c r="AT28">
        <f t="shared" si="13"/>
        <v>10.523834674241003</v>
      </c>
    </row>
    <row r="29" spans="1:46" ht="12.75">
      <c r="A29" s="63">
        <v>21</v>
      </c>
      <c r="B29" s="64">
        <v>15.4</v>
      </c>
      <c r="C29" s="65">
        <v>13.8</v>
      </c>
      <c r="D29" s="65">
        <v>23</v>
      </c>
      <c r="E29" s="65">
        <v>8</v>
      </c>
      <c r="F29" s="66">
        <f t="shared" si="0"/>
        <v>15.5</v>
      </c>
      <c r="G29" s="67">
        <f t="shared" si="7"/>
        <v>82.87185406517872</v>
      </c>
      <c r="H29" s="67">
        <f t="shared" si="1"/>
        <v>12.506081996483493</v>
      </c>
      <c r="I29" s="68">
        <v>4.8</v>
      </c>
      <c r="J29" s="66"/>
      <c r="K29" s="68">
        <v>15.3</v>
      </c>
      <c r="L29" s="65">
        <v>14.5</v>
      </c>
      <c r="M29" s="65">
        <v>14.2</v>
      </c>
      <c r="N29" s="65"/>
      <c r="O29" s="66"/>
      <c r="P29" s="69" t="s">
        <v>105</v>
      </c>
      <c r="Q29" s="70">
        <v>18</v>
      </c>
      <c r="R29" s="67"/>
      <c r="S29" s="67">
        <v>0</v>
      </c>
      <c r="T29" s="67">
        <v>0</v>
      </c>
      <c r="U29" s="71"/>
      <c r="V29" s="64">
        <v>995</v>
      </c>
      <c r="W29" s="121">
        <f t="shared" si="2"/>
        <v>1005.052992564527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17.48820841929759</v>
      </c>
      <c r="AH29">
        <f t="shared" si="5"/>
        <v>15.771202559854595</v>
      </c>
      <c r="AI29">
        <f t="shared" si="6"/>
        <v>14.492802559854596</v>
      </c>
      <c r="AJ29">
        <f t="shared" si="12"/>
        <v>12.506081996483493</v>
      </c>
      <c r="AT29">
        <f t="shared" si="13"/>
        <v>10.300528562347077</v>
      </c>
    </row>
    <row r="30" spans="1:46" ht="12.75">
      <c r="A30" s="72">
        <v>22</v>
      </c>
      <c r="B30" s="73">
        <v>15.8</v>
      </c>
      <c r="C30" s="74">
        <v>15</v>
      </c>
      <c r="D30" s="74">
        <v>18.8</v>
      </c>
      <c r="E30" s="74">
        <v>15.1</v>
      </c>
      <c r="F30" s="75">
        <f t="shared" si="0"/>
        <v>16.95</v>
      </c>
      <c r="G30" s="67">
        <f t="shared" si="7"/>
        <v>91.43247960837905</v>
      </c>
      <c r="H30" s="76">
        <f t="shared" si="1"/>
        <v>14.407704887940074</v>
      </c>
      <c r="I30" s="77">
        <v>12.8</v>
      </c>
      <c r="J30" s="75"/>
      <c r="K30" s="77">
        <v>15.1</v>
      </c>
      <c r="L30" s="74">
        <v>14.8</v>
      </c>
      <c r="M30" s="74">
        <v>15</v>
      </c>
      <c r="N30" s="74"/>
      <c r="O30" s="75"/>
      <c r="P30" s="78" t="s">
        <v>117</v>
      </c>
      <c r="Q30" s="79">
        <v>34</v>
      </c>
      <c r="R30" s="76"/>
      <c r="S30" s="76">
        <v>13.3</v>
      </c>
      <c r="T30" s="76">
        <v>3.6</v>
      </c>
      <c r="U30" s="80"/>
      <c r="V30" s="73">
        <v>995</v>
      </c>
      <c r="W30" s="121">
        <f t="shared" si="2"/>
        <v>1005.0389940822085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22</v>
      </c>
      <c r="AE30">
        <f t="shared" si="4"/>
        <v>22</v>
      </c>
      <c r="AG30">
        <f t="shared" si="11"/>
        <v>17.942269597987615</v>
      </c>
      <c r="AH30">
        <f t="shared" si="5"/>
        <v>17.04426199146042</v>
      </c>
      <c r="AI30">
        <f t="shared" si="6"/>
        <v>16.40506199146042</v>
      </c>
      <c r="AJ30">
        <f t="shared" si="12"/>
        <v>14.407704887940074</v>
      </c>
      <c r="AT30">
        <f t="shared" si="13"/>
        <v>10.194471890584586</v>
      </c>
    </row>
    <row r="31" spans="1:46" ht="12.75">
      <c r="A31" s="63">
        <v>23</v>
      </c>
      <c r="B31" s="64">
        <v>6.2</v>
      </c>
      <c r="C31" s="65">
        <v>5.9</v>
      </c>
      <c r="D31" s="65">
        <v>14.1</v>
      </c>
      <c r="E31" s="65">
        <v>6.1</v>
      </c>
      <c r="F31" s="66">
        <f t="shared" si="0"/>
        <v>10.1</v>
      </c>
      <c r="G31" s="67">
        <f t="shared" si="7"/>
        <v>95.41697863230577</v>
      </c>
      <c r="H31" s="67">
        <f t="shared" si="1"/>
        <v>5.522839760845713</v>
      </c>
      <c r="I31" s="68">
        <v>4.1</v>
      </c>
      <c r="J31" s="66"/>
      <c r="K31" s="68">
        <v>7.1</v>
      </c>
      <c r="L31" s="65">
        <v>9.1</v>
      </c>
      <c r="M31" s="65">
        <v>11.1</v>
      </c>
      <c r="N31" s="65"/>
      <c r="O31" s="66"/>
      <c r="P31" s="69" t="s">
        <v>103</v>
      </c>
      <c r="Q31" s="70">
        <v>27</v>
      </c>
      <c r="R31" s="67"/>
      <c r="S31" s="67">
        <v>0</v>
      </c>
      <c r="T31" s="67">
        <v>0</v>
      </c>
      <c r="U31" s="71"/>
      <c r="V31" s="64">
        <v>1007</v>
      </c>
      <c r="W31" s="121">
        <f t="shared" si="2"/>
        <v>1017.511348781682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9.477279648605764</v>
      </c>
      <c r="AH31">
        <f t="shared" si="5"/>
        <v>9.282633897234025</v>
      </c>
      <c r="AI31">
        <f t="shared" si="6"/>
        <v>9.042933897234025</v>
      </c>
      <c r="AJ31">
        <f t="shared" si="12"/>
        <v>5.522839760845713</v>
      </c>
      <c r="AT31">
        <f t="shared" si="13"/>
        <v>10.439246767386004</v>
      </c>
    </row>
    <row r="32" spans="1:46" ht="12.75">
      <c r="A32" s="72">
        <v>24</v>
      </c>
      <c r="B32" s="73">
        <v>2.1</v>
      </c>
      <c r="C32" s="74">
        <v>1.8</v>
      </c>
      <c r="D32" s="74">
        <v>17.7</v>
      </c>
      <c r="E32" s="74">
        <v>0.7</v>
      </c>
      <c r="F32" s="75">
        <f t="shared" si="0"/>
        <v>9.2</v>
      </c>
      <c r="G32" s="67">
        <f t="shared" si="7"/>
        <v>94.50282953416831</v>
      </c>
      <c r="H32" s="76">
        <f t="shared" si="1"/>
        <v>1.311352779130115</v>
      </c>
      <c r="I32" s="77">
        <v>-2.7</v>
      </c>
      <c r="J32" s="75"/>
      <c r="K32" s="77">
        <v>5.5</v>
      </c>
      <c r="L32" s="74">
        <v>7.5</v>
      </c>
      <c r="M32" s="74">
        <v>9.8</v>
      </c>
      <c r="N32" s="74"/>
      <c r="O32" s="75"/>
      <c r="P32" s="78" t="s">
        <v>103</v>
      </c>
      <c r="Q32" s="79">
        <v>13</v>
      </c>
      <c r="R32" s="76"/>
      <c r="S32" s="76">
        <v>0</v>
      </c>
      <c r="T32" s="76">
        <v>0</v>
      </c>
      <c r="U32" s="80"/>
      <c r="V32" s="73">
        <v>1019.5</v>
      </c>
      <c r="W32" s="121">
        <f t="shared" si="2"/>
        <v>1030.301322612263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24</v>
      </c>
      <c r="AC32">
        <f t="shared" si="10"/>
        <v>24</v>
      </c>
      <c r="AD32">
        <f t="shared" si="3"/>
        <v>0</v>
      </c>
      <c r="AE32">
        <f t="shared" si="4"/>
        <v>24</v>
      </c>
      <c r="AG32">
        <f t="shared" si="11"/>
        <v>7.105128334021381</v>
      </c>
      <c r="AH32">
        <f t="shared" si="5"/>
        <v>6.954247317684119</v>
      </c>
      <c r="AI32">
        <f t="shared" si="6"/>
        <v>6.714547317684119</v>
      </c>
      <c r="AJ32">
        <f t="shared" si="12"/>
        <v>1.311352779130115</v>
      </c>
      <c r="AT32">
        <f t="shared" si="13"/>
        <v>10.564954324652664</v>
      </c>
    </row>
    <row r="33" spans="1:46" ht="12.75">
      <c r="A33" s="63">
        <v>25</v>
      </c>
      <c r="B33" s="64">
        <v>2.4</v>
      </c>
      <c r="C33" s="65">
        <v>1.8</v>
      </c>
      <c r="D33" s="65">
        <v>17.2</v>
      </c>
      <c r="E33" s="65">
        <v>2.1</v>
      </c>
      <c r="F33" s="66">
        <f t="shared" si="0"/>
        <v>9.65</v>
      </c>
      <c r="G33" s="67">
        <f t="shared" si="7"/>
        <v>89.19879338122928</v>
      </c>
      <c r="H33" s="67">
        <f t="shared" si="1"/>
        <v>0.8070289247131247</v>
      </c>
      <c r="I33" s="68">
        <v>-1.7</v>
      </c>
      <c r="J33" s="66"/>
      <c r="K33" s="68">
        <v>5.2</v>
      </c>
      <c r="L33" s="65">
        <v>7.6</v>
      </c>
      <c r="M33" s="65">
        <v>9.9</v>
      </c>
      <c r="N33" s="65"/>
      <c r="O33" s="66"/>
      <c r="P33" s="69" t="s">
        <v>134</v>
      </c>
      <c r="Q33" s="70">
        <v>15</v>
      </c>
      <c r="R33" s="67"/>
      <c r="S33" s="67">
        <v>0</v>
      </c>
      <c r="T33" s="67">
        <v>0</v>
      </c>
      <c r="U33" s="71"/>
      <c r="V33" s="64">
        <v>1017</v>
      </c>
      <c r="W33" s="121">
        <f t="shared" si="2"/>
        <v>1027.7630324907723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7.258895633275086</v>
      </c>
      <c r="AH33">
        <f t="shared" si="5"/>
        <v>6.954247317684119</v>
      </c>
      <c r="AI33">
        <f t="shared" si="6"/>
        <v>6.474847317684119</v>
      </c>
      <c r="AJ33">
        <f t="shared" si="12"/>
        <v>0.8070289247131247</v>
      </c>
      <c r="AT33">
        <f t="shared" si="13"/>
        <v>10.435963756037616</v>
      </c>
    </row>
    <row r="34" spans="1:46" ht="12.75">
      <c r="A34" s="72">
        <v>26</v>
      </c>
      <c r="B34" s="73">
        <v>9.2</v>
      </c>
      <c r="C34" s="74">
        <v>8.4</v>
      </c>
      <c r="D34" s="74">
        <v>15.7</v>
      </c>
      <c r="E34" s="74">
        <v>2.4</v>
      </c>
      <c r="F34" s="75">
        <f t="shared" si="0"/>
        <v>9.049999999999999</v>
      </c>
      <c r="G34" s="67">
        <f t="shared" si="7"/>
        <v>89.2363516432724</v>
      </c>
      <c r="H34" s="76">
        <f t="shared" si="1"/>
        <v>7.5224920227571825</v>
      </c>
      <c r="I34" s="77">
        <v>-0.8</v>
      </c>
      <c r="J34" s="75"/>
      <c r="K34" s="77">
        <v>9.9</v>
      </c>
      <c r="L34" s="74">
        <v>10</v>
      </c>
      <c r="M34" s="74">
        <v>11</v>
      </c>
      <c r="N34" s="74"/>
      <c r="O34" s="75"/>
      <c r="P34" s="78" t="s">
        <v>117</v>
      </c>
      <c r="Q34" s="79">
        <v>21</v>
      </c>
      <c r="R34" s="76"/>
      <c r="S34" s="76" t="s">
        <v>119</v>
      </c>
      <c r="T34" s="76">
        <v>0</v>
      </c>
      <c r="U34" s="80"/>
      <c r="V34" s="73">
        <v>1008</v>
      </c>
      <c r="W34" s="121">
        <f t="shared" si="2"/>
        <v>1018.4093185875995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11.630815163633265</v>
      </c>
      <c r="AH34">
        <f t="shared" si="5"/>
        <v>11.018115118398828</v>
      </c>
      <c r="AI34">
        <f t="shared" si="6"/>
        <v>10.37891511839883</v>
      </c>
      <c r="AJ34">
        <f t="shared" si="12"/>
        <v>7.5224920227571825</v>
      </c>
      <c r="AT34">
        <f t="shared" si="13"/>
        <v>10.231006708256336</v>
      </c>
    </row>
    <row r="35" spans="1:46" ht="12.75">
      <c r="A35" s="63">
        <v>27</v>
      </c>
      <c r="B35" s="64">
        <v>4.9</v>
      </c>
      <c r="C35" s="65">
        <v>4.5</v>
      </c>
      <c r="D35" s="65">
        <v>18</v>
      </c>
      <c r="E35" s="65">
        <v>0.9</v>
      </c>
      <c r="F35" s="66">
        <f t="shared" si="0"/>
        <v>9.45</v>
      </c>
      <c r="G35" s="67">
        <f t="shared" si="7"/>
        <v>93.55015754656402</v>
      </c>
      <c r="H35" s="67">
        <f t="shared" si="1"/>
        <v>3.9489015452464367</v>
      </c>
      <c r="I35" s="68">
        <v>-2.6</v>
      </c>
      <c r="J35" s="66"/>
      <c r="K35" s="68">
        <v>5.8</v>
      </c>
      <c r="L35" s="65">
        <v>7.9</v>
      </c>
      <c r="M35" s="65">
        <v>9.3</v>
      </c>
      <c r="N35" s="65"/>
      <c r="O35" s="66"/>
      <c r="P35" s="69" t="s">
        <v>103</v>
      </c>
      <c r="Q35" s="70">
        <v>21</v>
      </c>
      <c r="R35" s="67"/>
      <c r="S35" s="67">
        <v>0.8</v>
      </c>
      <c r="T35" s="67">
        <v>0.3</v>
      </c>
      <c r="U35" s="71"/>
      <c r="V35" s="64">
        <v>1012.5</v>
      </c>
      <c r="W35" s="121">
        <f t="shared" si="2"/>
        <v>1023.118474926612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8.659035531865939</v>
      </c>
      <c r="AH35">
        <f t="shared" si="5"/>
        <v>8.420141382073544</v>
      </c>
      <c r="AI35">
        <f t="shared" si="6"/>
        <v>8.100541382073544</v>
      </c>
      <c r="AJ35">
        <f t="shared" si="12"/>
        <v>3.9489015452464367</v>
      </c>
      <c r="AT35">
        <f t="shared" si="13"/>
        <v>10.163147513499966</v>
      </c>
    </row>
    <row r="36" spans="1:46" ht="12.75">
      <c r="A36" s="72">
        <v>28</v>
      </c>
      <c r="B36" s="73">
        <v>10.9</v>
      </c>
      <c r="C36" s="74">
        <v>10.1</v>
      </c>
      <c r="D36" s="74">
        <v>16.3</v>
      </c>
      <c r="E36" s="74">
        <v>4.9</v>
      </c>
      <c r="F36" s="75">
        <f t="shared" si="0"/>
        <v>10.600000000000001</v>
      </c>
      <c r="G36" s="67">
        <f t="shared" si="7"/>
        <v>89.89738302096137</v>
      </c>
      <c r="H36" s="76">
        <f t="shared" si="1"/>
        <v>9.30901457163772</v>
      </c>
      <c r="I36" s="77">
        <v>5.2</v>
      </c>
      <c r="J36" s="75"/>
      <c r="K36" s="77">
        <v>11.1</v>
      </c>
      <c r="L36" s="74">
        <v>11.5</v>
      </c>
      <c r="M36" s="74">
        <v>11.9</v>
      </c>
      <c r="N36" s="74"/>
      <c r="O36" s="75"/>
      <c r="P36" s="78" t="s">
        <v>103</v>
      </c>
      <c r="Q36" s="79">
        <v>18</v>
      </c>
      <c r="R36" s="76"/>
      <c r="S36" s="76" t="s">
        <v>119</v>
      </c>
      <c r="T36" s="76">
        <v>0</v>
      </c>
      <c r="U36" s="80"/>
      <c r="V36" s="73">
        <v>1005.5</v>
      </c>
      <c r="W36" s="121">
        <f t="shared" si="2"/>
        <v>1015.8209859644005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13.033290380870474</v>
      </c>
      <c r="AH36">
        <f t="shared" si="5"/>
        <v>12.355786973925246</v>
      </c>
      <c r="AI36">
        <f t="shared" si="6"/>
        <v>11.716586973925246</v>
      </c>
      <c r="AJ36">
        <f t="shared" si="12"/>
        <v>9.30901457163772</v>
      </c>
      <c r="AT36">
        <f t="shared" si="13"/>
        <v>10.150466667808997</v>
      </c>
    </row>
    <row r="37" spans="1:46" ht="12.75">
      <c r="A37" s="63">
        <v>29</v>
      </c>
      <c r="B37" s="64">
        <v>4</v>
      </c>
      <c r="C37" s="65">
        <v>3.8</v>
      </c>
      <c r="D37" s="65">
        <v>15.9</v>
      </c>
      <c r="E37" s="65">
        <v>2.7</v>
      </c>
      <c r="F37" s="66">
        <f t="shared" si="0"/>
        <v>9.3</v>
      </c>
      <c r="G37" s="67">
        <f t="shared" si="7"/>
        <v>96.63617391143741</v>
      </c>
      <c r="H37" s="67">
        <f t="shared" si="1"/>
        <v>3.5145562695954413</v>
      </c>
      <c r="I37" s="68">
        <v>-2</v>
      </c>
      <c r="J37" s="66"/>
      <c r="K37" s="68">
        <v>6.9</v>
      </c>
      <c r="L37" s="65">
        <v>7.8</v>
      </c>
      <c r="M37" s="65">
        <v>9.4</v>
      </c>
      <c r="N37" s="65"/>
      <c r="O37" s="66"/>
      <c r="P37" s="69" t="s">
        <v>104</v>
      </c>
      <c r="Q37" s="70">
        <v>17</v>
      </c>
      <c r="R37" s="67"/>
      <c r="S37" s="67" t="s">
        <v>119</v>
      </c>
      <c r="T37" s="67">
        <v>0</v>
      </c>
      <c r="U37" s="71"/>
      <c r="V37" s="64">
        <v>1004</v>
      </c>
      <c r="W37" s="121">
        <f t="shared" si="2"/>
        <v>1014.5637342996577</v>
      </c>
      <c r="X37" s="127">
        <v>0</v>
      </c>
      <c r="Y37" s="134">
        <v>0</v>
      </c>
      <c r="Z37" s="127"/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8.129717614725772</v>
      </c>
      <c r="AH37">
        <f t="shared" si="5"/>
        <v>8.016048052675158</v>
      </c>
      <c r="AI37">
        <f t="shared" si="6"/>
        <v>7.8562480526751575</v>
      </c>
      <c r="AJ37">
        <f t="shared" si="12"/>
        <v>3.5145562695954413</v>
      </c>
      <c r="AT37">
        <f t="shared" si="13"/>
        <v>10.052992564527063</v>
      </c>
    </row>
    <row r="38" spans="1:46" ht="12.75">
      <c r="A38" s="72">
        <v>30</v>
      </c>
      <c r="B38" s="73">
        <v>9.6</v>
      </c>
      <c r="C38" s="74">
        <v>8.9</v>
      </c>
      <c r="D38" s="74">
        <v>17.5</v>
      </c>
      <c r="E38" s="74">
        <v>4</v>
      </c>
      <c r="F38" s="75">
        <f t="shared" si="0"/>
        <v>10.75</v>
      </c>
      <c r="G38" s="67">
        <f t="shared" si="7"/>
        <v>90.71044852452033</v>
      </c>
      <c r="H38" s="76">
        <f t="shared" si="1"/>
        <v>8.157811984837092</v>
      </c>
      <c r="I38" s="77">
        <v>4.9</v>
      </c>
      <c r="J38" s="75"/>
      <c r="K38" s="77">
        <v>10.2</v>
      </c>
      <c r="L38" s="74">
        <v>10.9</v>
      </c>
      <c r="M38" s="74">
        <v>11.6</v>
      </c>
      <c r="N38" s="74"/>
      <c r="O38" s="75"/>
      <c r="P38" s="78" t="s">
        <v>104</v>
      </c>
      <c r="Q38" s="79">
        <v>13</v>
      </c>
      <c r="R38" s="76"/>
      <c r="S38" s="76" t="s">
        <v>119</v>
      </c>
      <c r="T38" s="76">
        <v>0</v>
      </c>
      <c r="U38" s="80"/>
      <c r="V38" s="73">
        <v>1002</v>
      </c>
      <c r="W38" s="121">
        <f t="shared" si="2"/>
        <v>1012.3326321458896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11.948265205112428</v>
      </c>
      <c r="AH38">
        <f t="shared" si="5"/>
        <v>11.397624958456682</v>
      </c>
      <c r="AI38">
        <f t="shared" si="6"/>
        <v>10.838324958456681</v>
      </c>
      <c r="AJ38">
        <f t="shared" si="12"/>
        <v>8.157811984837092</v>
      </c>
      <c r="AT38">
        <f t="shared" si="13"/>
        <v>10.038994082208598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10.511348781681994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10.80132261226299</v>
      </c>
    </row>
    <row r="41" spans="1:46" ht="13.5" thickBot="1">
      <c r="A41" s="113" t="s">
        <v>22</v>
      </c>
      <c r="B41" s="114">
        <f>SUM(B9:B39)</f>
        <v>314.49999999999994</v>
      </c>
      <c r="C41" s="115">
        <f aca="true" t="shared" si="14" ref="C41:U41">SUM(C9:C39)</f>
        <v>288.7</v>
      </c>
      <c r="D41" s="115">
        <f t="shared" si="14"/>
        <v>603.4</v>
      </c>
      <c r="E41" s="115">
        <f t="shared" si="14"/>
        <v>223.99999999999997</v>
      </c>
      <c r="F41" s="116">
        <f t="shared" si="14"/>
        <v>413.7</v>
      </c>
      <c r="G41" s="117">
        <f t="shared" si="14"/>
        <v>2685.0378629118572</v>
      </c>
      <c r="H41" s="117">
        <f>SUM(H9:H39)</f>
        <v>263.7651719987887</v>
      </c>
      <c r="I41" s="118">
        <f t="shared" si="14"/>
        <v>134.99999999999997</v>
      </c>
      <c r="J41" s="116">
        <f t="shared" si="14"/>
        <v>0</v>
      </c>
      <c r="K41" s="118">
        <f t="shared" si="14"/>
        <v>337.01000000000005</v>
      </c>
      <c r="L41" s="115">
        <f t="shared" si="14"/>
        <v>362.4</v>
      </c>
      <c r="M41" s="115">
        <f t="shared" si="14"/>
        <v>389.7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510</v>
      </c>
      <c r="R41" s="117">
        <f t="shared" si="14"/>
        <v>0</v>
      </c>
      <c r="S41" s="117">
        <f>SUM(S9:S39)</f>
        <v>29.6</v>
      </c>
      <c r="T41" s="139"/>
      <c r="U41" s="119">
        <f t="shared" si="14"/>
        <v>0</v>
      </c>
      <c r="V41" s="117">
        <f>SUM(V9:V39)</f>
        <v>30278</v>
      </c>
      <c r="W41" s="123">
        <f>SUM(W9:W39)</f>
        <v>30589.3273020237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16</v>
      </c>
      <c r="AB41">
        <f>MAX(AB9:AB39)</f>
        <v>24</v>
      </c>
      <c r="AC41">
        <f>MAX(AC9:AC39)</f>
        <v>24</v>
      </c>
      <c r="AD41">
        <f>MAX(AD9:AD39)</f>
        <v>22</v>
      </c>
      <c r="AE41">
        <f>MAX(AE9:AE39)</f>
        <v>30</v>
      </c>
      <c r="AT41">
        <f t="shared" si="13"/>
        <v>10.763032490772252</v>
      </c>
    </row>
    <row r="42" spans="1:46" ht="12.75">
      <c r="A42" s="72" t="s">
        <v>23</v>
      </c>
      <c r="B42" s="73">
        <f>AVERAGE(B9:B39)</f>
        <v>10.48333333333333</v>
      </c>
      <c r="C42" s="74">
        <f aca="true" t="shared" si="15" ref="C42:U42">AVERAGE(C9:C39)</f>
        <v>9.623333333333333</v>
      </c>
      <c r="D42" s="74">
        <f t="shared" si="15"/>
        <v>20.113333333333333</v>
      </c>
      <c r="E42" s="74">
        <f t="shared" si="15"/>
        <v>7.466666666666666</v>
      </c>
      <c r="F42" s="75">
        <f t="shared" si="15"/>
        <v>13.79</v>
      </c>
      <c r="G42" s="76">
        <f t="shared" si="15"/>
        <v>89.50126209706191</v>
      </c>
      <c r="H42" s="76">
        <f>AVERAGE(H9:H39)</f>
        <v>8.792172399959622</v>
      </c>
      <c r="I42" s="77">
        <f t="shared" si="15"/>
        <v>4.499999999999999</v>
      </c>
      <c r="J42" s="75" t="e">
        <f t="shared" si="15"/>
        <v>#DIV/0!</v>
      </c>
      <c r="K42" s="77">
        <f t="shared" si="15"/>
        <v>11.233666666666668</v>
      </c>
      <c r="L42" s="74">
        <f t="shared" si="15"/>
        <v>12.08</v>
      </c>
      <c r="M42" s="74">
        <f t="shared" si="15"/>
        <v>12.99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17</v>
      </c>
      <c r="R42" s="76" t="e">
        <f t="shared" si="15"/>
        <v>#DIV/0!</v>
      </c>
      <c r="S42" s="76">
        <f>AVERAGE(S9:S39)</f>
        <v>1.1840000000000002</v>
      </c>
      <c r="T42" s="76"/>
      <c r="U42" s="76" t="e">
        <f t="shared" si="15"/>
        <v>#DIV/0!</v>
      </c>
      <c r="V42" s="76">
        <f>AVERAGE(V9:V39)</f>
        <v>1009.2666666666667</v>
      </c>
      <c r="W42" s="124">
        <f>AVERAGE(W9:W39)</f>
        <v>1019.64424340079</v>
      </c>
      <c r="X42" s="127"/>
      <c r="Y42" s="134"/>
      <c r="Z42" s="130"/>
      <c r="AT42">
        <f t="shared" si="13"/>
        <v>10.409318587599476</v>
      </c>
    </row>
    <row r="43" spans="1:46" ht="12.75">
      <c r="A43" s="72" t="s">
        <v>24</v>
      </c>
      <c r="B43" s="73">
        <f>MAX(B9:B39)</f>
        <v>18.1</v>
      </c>
      <c r="C43" s="74">
        <f aca="true" t="shared" si="16" ref="C43:U43">MAX(C9:C39)</f>
        <v>15.5</v>
      </c>
      <c r="D43" s="74">
        <f t="shared" si="16"/>
        <v>26</v>
      </c>
      <c r="E43" s="74">
        <f t="shared" si="16"/>
        <v>15.1</v>
      </c>
      <c r="F43" s="75">
        <f t="shared" si="16"/>
        <v>18.95</v>
      </c>
      <c r="G43" s="76">
        <f t="shared" si="16"/>
        <v>96.63617391143741</v>
      </c>
      <c r="H43" s="76">
        <f>MAX(H9:H39)</f>
        <v>14.419404214924302</v>
      </c>
      <c r="I43" s="77">
        <f t="shared" si="16"/>
        <v>12.8</v>
      </c>
      <c r="J43" s="75">
        <f t="shared" si="16"/>
        <v>0</v>
      </c>
      <c r="K43" s="77">
        <f t="shared" si="16"/>
        <v>17.7</v>
      </c>
      <c r="L43" s="74">
        <f t="shared" si="16"/>
        <v>16.2</v>
      </c>
      <c r="M43" s="74">
        <f t="shared" si="16"/>
        <v>15.8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34</v>
      </c>
      <c r="R43" s="76">
        <f t="shared" si="16"/>
        <v>0</v>
      </c>
      <c r="S43" s="76">
        <f>MAX(S9:S39)</f>
        <v>13.3</v>
      </c>
      <c r="T43" s="140"/>
      <c r="U43" s="70">
        <f t="shared" si="16"/>
        <v>0</v>
      </c>
      <c r="V43" s="76">
        <f>MAX(V9:V39)</f>
        <v>1019.5</v>
      </c>
      <c r="W43" s="124">
        <f>MAX(W9:W39)</f>
        <v>1030.301322612263</v>
      </c>
      <c r="X43" s="127"/>
      <c r="Y43" s="134"/>
      <c r="Z43" s="127"/>
      <c r="AT43">
        <f t="shared" si="13"/>
        <v>10.618474926612004</v>
      </c>
    </row>
    <row r="44" spans="1:46" ht="13.5" thickBot="1">
      <c r="A44" s="81" t="s">
        <v>25</v>
      </c>
      <c r="B44" s="82">
        <f>MIN(B9:B39)</f>
        <v>2.1</v>
      </c>
      <c r="C44" s="83">
        <f aca="true" t="shared" si="17" ref="C44:U44">MIN(C9:C39)</f>
        <v>1.8</v>
      </c>
      <c r="D44" s="83">
        <f t="shared" si="17"/>
        <v>14.1</v>
      </c>
      <c r="E44" s="83">
        <f t="shared" si="17"/>
        <v>0.7</v>
      </c>
      <c r="F44" s="84">
        <f t="shared" si="17"/>
        <v>9.049999999999999</v>
      </c>
      <c r="G44" s="85">
        <f t="shared" si="17"/>
        <v>74.77758761909534</v>
      </c>
      <c r="H44" s="85">
        <f>MIN(H9:H39)</f>
        <v>0.8070289247131247</v>
      </c>
      <c r="I44" s="86">
        <f t="shared" si="17"/>
        <v>-2.7</v>
      </c>
      <c r="J44" s="84">
        <f t="shared" si="17"/>
        <v>0</v>
      </c>
      <c r="K44" s="86">
        <f t="shared" si="17"/>
        <v>4</v>
      </c>
      <c r="L44" s="83">
        <f t="shared" si="17"/>
        <v>7.5</v>
      </c>
      <c r="M44" s="83">
        <f t="shared" si="17"/>
        <v>9.3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8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995</v>
      </c>
      <c r="W44" s="125">
        <f>MIN(W9:W39)</f>
        <v>1005.0389940822085</v>
      </c>
      <c r="X44" s="128"/>
      <c r="Y44" s="136"/>
      <c r="Z44" s="128"/>
      <c r="AT44">
        <f t="shared" si="13"/>
        <v>10.320985964400561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10.563734299657646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10.332632145889662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13</v>
      </c>
      <c r="C61">
        <f>DCOUNTA(S8:S38,1,C59:C60)</f>
        <v>9</v>
      </c>
      <c r="D61">
        <f>DCOUNTA(S8:S38,1,D59:D60)</f>
        <v>7</v>
      </c>
      <c r="F61">
        <f>DCOUNTA(S8:S38,1,F59:F60)</f>
        <v>5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8</v>
      </c>
      <c r="C64">
        <f>(C61-F61)</f>
        <v>4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4">
      <selection activeCell="G39" sqref="G39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102</v>
      </c>
      <c r="I4" s="60" t="s">
        <v>59</v>
      </c>
      <c r="J4" s="60">
        <v>2003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51" t="s">
        <v>60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32</v>
      </c>
      <c r="B7" s="3"/>
      <c r="C7" s="22">
        <f>Data1!$D$42</f>
        <v>20.113333333333333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7.466666666666666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13.79</v>
      </c>
      <c r="D9" s="5">
        <v>0.3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26</v>
      </c>
      <c r="C10" s="5" t="s">
        <v>35</v>
      </c>
      <c r="D10" s="5">
        <f>Data1!$AA$41</f>
        <v>16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0.7</v>
      </c>
      <c r="C11" s="5" t="s">
        <v>35</v>
      </c>
      <c r="D11" s="24">
        <f>Data1!$AB$41</f>
        <v>24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-2.7</v>
      </c>
      <c r="C12" s="5" t="s">
        <v>35</v>
      </c>
      <c r="D12" s="24">
        <f>Data1!$AC$41</f>
        <v>24</v>
      </c>
      <c r="E12" s="3"/>
      <c r="F12" s="40">
        <v>4</v>
      </c>
      <c r="G12" s="93" t="s">
        <v>110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112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3" t="s">
        <v>114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40</v>
      </c>
      <c r="B17" s="3" t="s">
        <v>41</v>
      </c>
      <c r="C17" s="5">
        <f>Data1!$S$41</f>
        <v>29.6</v>
      </c>
      <c r="D17" s="5">
        <v>55</v>
      </c>
      <c r="E17" s="3"/>
      <c r="F17" s="40">
        <v>9</v>
      </c>
      <c r="G17" s="93" t="s">
        <v>115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42</v>
      </c>
      <c r="B18" s="3"/>
      <c r="C18" s="5">
        <f>Data1!$B$64</f>
        <v>8</v>
      </c>
      <c r="D18" s="5"/>
      <c r="E18" s="3"/>
      <c r="F18" s="40">
        <v>10</v>
      </c>
      <c r="G18" s="93" t="s">
        <v>116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43</v>
      </c>
      <c r="B19" s="3"/>
      <c r="C19" s="5">
        <f>Data1!$C$64</f>
        <v>4</v>
      </c>
      <c r="D19" s="5"/>
      <c r="E19" s="3"/>
      <c r="F19" s="40">
        <v>11</v>
      </c>
      <c r="G19" s="93" t="s">
        <v>120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70</v>
      </c>
      <c r="B20" s="3"/>
      <c r="C20" s="5">
        <f>Data1!$D$64</f>
        <v>2</v>
      </c>
      <c r="D20" s="5"/>
      <c r="E20" s="3"/>
      <c r="F20" s="40">
        <v>12</v>
      </c>
      <c r="G20" s="93" t="s">
        <v>121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44</v>
      </c>
      <c r="B21" s="3" t="s">
        <v>45</v>
      </c>
      <c r="C21" s="5">
        <f>Data1!$S$43</f>
        <v>13.3</v>
      </c>
      <c r="D21" s="5"/>
      <c r="E21" s="3"/>
      <c r="F21" s="40">
        <v>13</v>
      </c>
      <c r="G21" s="93" t="s">
        <v>122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46</v>
      </c>
      <c r="B22" s="3"/>
      <c r="C22" s="24">
        <f>Data1!$AD$41</f>
        <v>22</v>
      </c>
      <c r="D22" s="5"/>
      <c r="E22" s="3"/>
      <c r="F22" s="40">
        <v>14</v>
      </c>
      <c r="G22" s="93" t="s">
        <v>123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47</v>
      </c>
      <c r="B24" s="3"/>
      <c r="C24" s="5"/>
      <c r="D24" s="5"/>
      <c r="E24" s="5"/>
      <c r="F24" s="40">
        <v>16</v>
      </c>
      <c r="G24" s="93" t="s">
        <v>125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48</v>
      </c>
      <c r="B25" s="3"/>
      <c r="C25" s="21"/>
      <c r="D25" s="5"/>
      <c r="E25" s="5"/>
      <c r="F25" s="40">
        <v>17</v>
      </c>
      <c r="G25" s="93" t="s">
        <v>126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50</v>
      </c>
      <c r="B26" s="3"/>
      <c r="C26" s="5"/>
      <c r="D26" s="5"/>
      <c r="E26" s="3"/>
      <c r="F26" s="40">
        <v>18</v>
      </c>
      <c r="G26" s="93" t="s">
        <v>127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3" t="s">
        <v>130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98</v>
      </c>
      <c r="B30" s="3"/>
      <c r="C30" s="5">
        <f>Data1!$Q$43</f>
        <v>34</v>
      </c>
      <c r="D30" s="5"/>
      <c r="E30" s="5"/>
      <c r="F30" s="40">
        <v>22</v>
      </c>
      <c r="G30" s="93" t="s">
        <v>131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93" t="s">
        <v>132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133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3" t="s">
        <v>135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93" t="s">
        <v>136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56</v>
      </c>
      <c r="B35" s="3"/>
      <c r="C35" s="5">
        <v>0</v>
      </c>
      <c r="D35" s="3"/>
      <c r="E35" s="3"/>
      <c r="F35" s="40">
        <v>27</v>
      </c>
      <c r="G35" s="93" t="s">
        <v>137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57</v>
      </c>
      <c r="B36" s="3"/>
      <c r="C36" s="24">
        <v>0</v>
      </c>
      <c r="D36" s="5"/>
      <c r="E36" s="3"/>
      <c r="F36" s="40">
        <v>28</v>
      </c>
      <c r="G36" s="93" t="s">
        <v>138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93" t="s">
        <v>139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3" t="s">
        <v>140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28</v>
      </c>
      <c r="B40" s="3"/>
      <c r="C40" s="5">
        <f>Data1!$AN$9</f>
        <v>5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2009-08-13T08:35:04Z</dcterms:modified>
  <cp:category/>
  <cp:version/>
  <cp:contentType/>
  <cp:contentStatus/>
</cp:coreProperties>
</file>