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<sst xmlns="http://schemas.openxmlformats.org/spreadsheetml/2006/main" count="188" uniqueCount="147">
  <si>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</si>
  <si>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</si>
  <si>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</si>
  <si>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</si>
  <si>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</si>
  <si>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</si>
  <si>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</si>
  <si>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</si>
  <si>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</si>
  <si>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</si>
  <si>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</si>
  <si>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</si>
  <si>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</si>
  <si>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</si>
  <si>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</si>
  <si>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</si>
  <si>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</si>
  <si>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</si>
  <si>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</si>
  <si>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</si>
  <si>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</si>
  <si>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</si>
  <si>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</si>
  <si>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</si>
  <si>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</si>
  <si>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</si>
  <si>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</si>
  <si>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</si>
  <si>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</si>
  <si>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</si>
  <si>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</si>
  <si>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</si>
  <si>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</si>
  <si>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</si>
  <si>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</si>
  <si>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</si>
  <si>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</si>
  <si>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</si>
  <si>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</si>
  <si>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</si>
  <si>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</si>
  <si>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</si>
  <si>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</si>
  <si>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</si>
  <si>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</si>
  <si>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</si>
  <si>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</si>
  <si>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</si>
  <si>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</si>
  <si>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</si>
  <si>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</si>
  <si>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</si>
  <si>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</si>
  <si>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</si>
  <si>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</si>
  <si>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</si>
  <si>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</si>
  <si>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</si>
  <si>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</si>
  <si>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</si>
  <si>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</si>
  <si>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</si>
  <si>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</si>
  <si>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</si>
  <si>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</si>
  <si>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</si>
  <si>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</si>
  <si>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</si>
  <si>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</si>
  <si>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</si>
  <si>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</si>
  <si>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</si>
  <si>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</si>
  <si>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</si>
  <si>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</si>
  <si>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</si>
  <si>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</si>
  <si>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</si>
  <si>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</si>
  <si>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</si>
  <si>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</si>
  <si>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</si>
  <si>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</si>
  <si>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</si>
  <si>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</si>
  <si>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</si>
  <si>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</si>
  <si>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</si>
  <si>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</si>
  <si>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</si>
  <si>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</si>
  <si>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</si>
  <si>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</si>
  <si>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</si>
  <si>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</si>
  <si>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</si>
  <si>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</si>
  <si>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</si>
  <si>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</si>
  <si>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</si>
  <si>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</si>
  <si>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</si>
  <si>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W</t>
  </si>
  <si>
    <t>Sept</t>
  </si>
  <si>
    <t>SE</t>
  </si>
  <si>
    <t>S</t>
  </si>
  <si>
    <t>A mixture of sunshine and cloudy spells. Feeling warm.</t>
  </si>
  <si>
    <t>A cold start! Remaining sunny or cloudless for much of the day and becoming warm</t>
  </si>
  <si>
    <t>A cloudy start, but sunny again by afternoon with temperatures rising nicely again.</t>
  </si>
  <si>
    <t>Hazy sunshine and becoming hot by afternoon, with a refreshing breeze. Shws overnight.</t>
  </si>
  <si>
    <t>Some cloud but sunny spells too, and becoming very warm.</t>
  </si>
  <si>
    <t>Mostly sunny and very warm or hot. More cloud by evening, but clearing again later.</t>
  </si>
  <si>
    <t>Much more cloud and a little cooler, but still mostly bright and warm.</t>
  </si>
  <si>
    <t>SW</t>
  </si>
  <si>
    <t>tr</t>
  </si>
  <si>
    <t>Bright spells again, and feeling warm with mostly light winds.</t>
  </si>
  <si>
    <t>More cloudy, but still warm and quite humid. A few showers by evening, more overnight.</t>
  </si>
  <si>
    <t>NE</t>
  </si>
  <si>
    <t>Cloudy with persistent rain for much of the day, and feeling cooler though still humid.</t>
  </si>
  <si>
    <t>N</t>
  </si>
  <si>
    <t>Cloud and still remaining humid - but dry.</t>
  </si>
  <si>
    <t>Chilly start but warm and sunny by afternoon with very light winds.</t>
  </si>
  <si>
    <t>NW</t>
  </si>
  <si>
    <t>Bright and warm for most of the day, though more cloudy generally. Rain overnight.</t>
  </si>
  <si>
    <t>A cloudy, wet day for the most part and feeling cooler in the breeze and rain!</t>
  </si>
  <si>
    <t>Brighter but much cooler - feeling chilly inn the northerly wind. A cold, clear evening.</t>
  </si>
  <si>
    <t>Very chilly start with a ground frost, but mostly bright throughout the day. Quite cool.</t>
  </si>
  <si>
    <t>Rather cloudy with little or no brightness, and rather cool once again.</t>
  </si>
  <si>
    <t>Cloudy again but a little warmer, with brief bright intervals during the afternoon.</t>
  </si>
  <si>
    <t>Bright or sunny spells and feeling warm in generally light winds.</t>
  </si>
  <si>
    <t>Warm and bright again, though slightly cooler with a little more cloud at times.</t>
  </si>
  <si>
    <t>More bright and warm sunshine and feeling very pleasant.</t>
  </si>
  <si>
    <t>Cloudy and cooler with rain moving through during the morning, and a few showers later.</t>
  </si>
  <si>
    <t>Very cold start with a ground frost, but lots of sunshine. Becoming hazier after lunch.</t>
  </si>
  <si>
    <t>A much milder start to the day, with bright or sunny spells and the odd shower pm.</t>
  </si>
  <si>
    <t>Another warm and bright day, though more hazy than yesterday.</t>
  </si>
  <si>
    <t>Bright, chilly start to the day with increasing cloud an wind throughout.</t>
  </si>
  <si>
    <t>Bright start with some sunshine and quite warm, but a few showers later on.</t>
  </si>
  <si>
    <t>A chilly, sunny start but gradually clouding over. Persistent rain late pm, clearing late eve.</t>
  </si>
  <si>
    <t>A bright start, but clouding over with persistent rain by evening and overnight</t>
  </si>
  <si>
    <t>Rain clearing to give a few showers at first, then warm and bright. More rain by evening.</t>
  </si>
  <si>
    <t>Diff/average</t>
  </si>
  <si>
    <t>or date</t>
  </si>
  <si>
    <t>Notes:</t>
  </si>
  <si>
    <t>Mean temp 15.1C, highest on 6-year record; mean max 20.1C equal with 2003; mean min 10.0C, lowest sonce 2003;</t>
  </si>
  <si>
    <t>Absolute max 27.8C highest on record; absolute min 1.0C, lowest since 2003 (0.7C); grass min -3.4C lowest on record;</t>
  </si>
  <si>
    <t>Rainfall 63.1mm most since 2000 (117.1mm); 2 ground frosts, most since 2003; highest min temp 16.1C, highest since 2000 (16.7C).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</si>
</sst>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22.3</c:v>
                </c:pt>
                <c:pt idx="1">
                  <c:v>22.4</c:v>
                </c:pt>
                <c:pt idx="2">
                  <c:v>23.2</c:v>
                </c:pt>
                <c:pt idx="3">
                  <c:v>27.8</c:v>
                </c:pt>
                <c:pt idx="4">
                  <c:v>24.2</c:v>
                </c:pt>
                <c:pt idx="5">
                  <c:v>26.3</c:v>
                </c:pt>
                <c:pt idx="6">
                  <c:v>23.1</c:v>
                </c:pt>
                <c:pt idx="7">
                  <c:v>22.8</c:v>
                </c:pt>
                <c:pt idx="8">
                  <c:v>21.4</c:v>
                </c:pt>
                <c:pt idx="9">
                  <c:v>17.3</c:v>
                </c:pt>
                <c:pt idx="10">
                  <c:v>17.6</c:v>
                </c:pt>
                <c:pt idx="11">
                  <c:v>22.9</c:v>
                </c:pt>
                <c:pt idx="12">
                  <c:v>22.1</c:v>
                </c:pt>
                <c:pt idx="13">
                  <c:v>21.3</c:v>
                </c:pt>
                <c:pt idx="14">
                  <c:v>18.9</c:v>
                </c:pt>
                <c:pt idx="15">
                  <c:v>15</c:v>
                </c:pt>
                <c:pt idx="16">
                  <c:v>15.7</c:v>
                </c:pt>
                <c:pt idx="17">
                  <c:v>15.8</c:v>
                </c:pt>
                <c:pt idx="18">
                  <c:v>18.5</c:v>
                </c:pt>
                <c:pt idx="19">
                  <c:v>21.2</c:v>
                </c:pt>
                <c:pt idx="20">
                  <c:v>19.7</c:v>
                </c:pt>
                <c:pt idx="21">
                  <c:v>21.9</c:v>
                </c:pt>
                <c:pt idx="22">
                  <c:v>18.9</c:v>
                </c:pt>
                <c:pt idx="23">
                  <c:v>16.7</c:v>
                </c:pt>
                <c:pt idx="24">
                  <c:v>20.1</c:v>
                </c:pt>
                <c:pt idx="25">
                  <c:v>17.1</c:v>
                </c:pt>
                <c:pt idx="26">
                  <c:v>18.5</c:v>
                </c:pt>
                <c:pt idx="27">
                  <c:v>14.9</c:v>
                </c:pt>
                <c:pt idx="28">
                  <c:v>15.4</c:v>
                </c:pt>
                <c:pt idx="29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15.4</c:v>
                </c:pt>
                <c:pt idx="1">
                  <c:v>5.1</c:v>
                </c:pt>
                <c:pt idx="2">
                  <c:v>8</c:v>
                </c:pt>
                <c:pt idx="3">
                  <c:v>13.1</c:v>
                </c:pt>
                <c:pt idx="4">
                  <c:v>16.1</c:v>
                </c:pt>
                <c:pt idx="5">
                  <c:v>9.3</c:v>
                </c:pt>
                <c:pt idx="6">
                  <c:v>12.8</c:v>
                </c:pt>
                <c:pt idx="7">
                  <c:v>14.4</c:v>
                </c:pt>
                <c:pt idx="8">
                  <c:v>14.7</c:v>
                </c:pt>
                <c:pt idx="9">
                  <c:v>15.5</c:v>
                </c:pt>
                <c:pt idx="10">
                  <c:v>12.6</c:v>
                </c:pt>
                <c:pt idx="11">
                  <c:v>6.9</c:v>
                </c:pt>
                <c:pt idx="12">
                  <c:v>10.7</c:v>
                </c:pt>
                <c:pt idx="13">
                  <c:v>15.1</c:v>
                </c:pt>
                <c:pt idx="14">
                  <c:v>10.1</c:v>
                </c:pt>
                <c:pt idx="15">
                  <c:v>7.1</c:v>
                </c:pt>
                <c:pt idx="16">
                  <c:v>2</c:v>
                </c:pt>
                <c:pt idx="17">
                  <c:v>10.7</c:v>
                </c:pt>
                <c:pt idx="18">
                  <c:v>12.5</c:v>
                </c:pt>
                <c:pt idx="19">
                  <c:v>12.8</c:v>
                </c:pt>
                <c:pt idx="20">
                  <c:v>8.1</c:v>
                </c:pt>
                <c:pt idx="21">
                  <c:v>10</c:v>
                </c:pt>
                <c:pt idx="22">
                  <c:v>10.8</c:v>
                </c:pt>
                <c:pt idx="23">
                  <c:v>1</c:v>
                </c:pt>
                <c:pt idx="24">
                  <c:v>8</c:v>
                </c:pt>
                <c:pt idx="25">
                  <c:v>6.1</c:v>
                </c:pt>
                <c:pt idx="26">
                  <c:v>8.9</c:v>
                </c:pt>
                <c:pt idx="27">
                  <c:v>6.5</c:v>
                </c:pt>
                <c:pt idx="28">
                  <c:v>7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28241365"/>
        <c:axId val="66253934"/>
      </c:lineChart>
      <c:catAx>
        <c:axId val="28241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3934"/>
        <c:crosses val="autoZero"/>
        <c:auto val="1"/>
        <c:lblOffset val="100"/>
        <c:noMultiLvlLbl val="0"/>
      </c:catAx>
      <c:valAx>
        <c:axId val="66253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241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5.3</c:v>
                </c:pt>
                <c:pt idx="9">
                  <c:v>15.9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</c:v>
                </c:pt>
                <c:pt idx="14">
                  <c:v>11.3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1.2</c:v>
                </c:pt>
                <c:pt idx="23">
                  <c:v>0.1</c:v>
                </c:pt>
                <c:pt idx="24">
                  <c:v>1.2</c:v>
                </c:pt>
                <c:pt idx="25">
                  <c:v>0.4</c:v>
                </c:pt>
                <c:pt idx="26">
                  <c:v>0.4</c:v>
                </c:pt>
                <c:pt idx="27">
                  <c:v>4.6</c:v>
                </c:pt>
                <c:pt idx="28">
                  <c:v>9.4</c:v>
                </c:pt>
                <c:pt idx="29">
                  <c:v>9.7</c:v>
                </c:pt>
              </c:numCache>
            </c:numRef>
          </c:val>
        </c:ser>
        <c:axId val="18377855"/>
        <c:axId val="40904776"/>
      </c:barChart>
      <c:catAx>
        <c:axId val="18377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04776"/>
        <c:crosses val="autoZero"/>
        <c:auto val="1"/>
        <c:lblOffset val="100"/>
        <c:noMultiLvlLbl val="0"/>
      </c:catAx>
      <c:valAx>
        <c:axId val="4090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8377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9870857"/>
        <c:axId val="24066562"/>
      </c:barChart>
      <c:catAx>
        <c:axId val="49870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66562"/>
        <c:crosses val="autoZero"/>
        <c:auto val="1"/>
        <c:lblOffset val="100"/>
        <c:noMultiLvlLbl val="0"/>
      </c:catAx>
      <c:valAx>
        <c:axId val="24066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9870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13.2</c:v>
                </c:pt>
                <c:pt idx="1">
                  <c:v>1.2</c:v>
                </c:pt>
                <c:pt idx="2">
                  <c:v>3.7</c:v>
                </c:pt>
                <c:pt idx="3">
                  <c:v>8.8</c:v>
                </c:pt>
                <c:pt idx="4">
                  <c:v>14.1</c:v>
                </c:pt>
                <c:pt idx="5">
                  <c:v>5.5</c:v>
                </c:pt>
                <c:pt idx="6">
                  <c:v>7.9</c:v>
                </c:pt>
                <c:pt idx="7">
                  <c:v>13.3</c:v>
                </c:pt>
                <c:pt idx="8">
                  <c:v>11.5</c:v>
                </c:pt>
                <c:pt idx="9">
                  <c:v>15.5</c:v>
                </c:pt>
                <c:pt idx="10">
                  <c:v>12.1</c:v>
                </c:pt>
                <c:pt idx="11">
                  <c:v>3.3</c:v>
                </c:pt>
                <c:pt idx="12">
                  <c:v>6.1</c:v>
                </c:pt>
                <c:pt idx="13">
                  <c:v>9.1</c:v>
                </c:pt>
                <c:pt idx="14">
                  <c:v>5.6</c:v>
                </c:pt>
                <c:pt idx="15">
                  <c:v>3.3</c:v>
                </c:pt>
                <c:pt idx="16">
                  <c:v>-2.8</c:v>
                </c:pt>
                <c:pt idx="17">
                  <c:v>8.1</c:v>
                </c:pt>
                <c:pt idx="18">
                  <c:v>11.7</c:v>
                </c:pt>
                <c:pt idx="19">
                  <c:v>9.7</c:v>
                </c:pt>
                <c:pt idx="20">
                  <c:v>3.5</c:v>
                </c:pt>
                <c:pt idx="21">
                  <c:v>4.1</c:v>
                </c:pt>
                <c:pt idx="22">
                  <c:v>5.5</c:v>
                </c:pt>
                <c:pt idx="23">
                  <c:v>-3.4</c:v>
                </c:pt>
                <c:pt idx="24">
                  <c:v>6.7</c:v>
                </c:pt>
                <c:pt idx="25">
                  <c:v>0.9</c:v>
                </c:pt>
                <c:pt idx="26">
                  <c:v>8.5</c:v>
                </c:pt>
                <c:pt idx="27">
                  <c:v>1.5</c:v>
                </c:pt>
                <c:pt idx="28">
                  <c:v>4</c:v>
                </c:pt>
                <c:pt idx="29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9616755"/>
        <c:axId val="10433436"/>
      </c:lineChart>
      <c:catAx>
        <c:axId val="29616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3436"/>
        <c:crosses val="autoZero"/>
        <c:auto val="1"/>
        <c:lblOffset val="100"/>
        <c:noMultiLvlLbl val="0"/>
      </c:catAx>
      <c:valAx>
        <c:axId val="1043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616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17.9</c:v>
                </c:pt>
                <c:pt idx="1">
                  <c:v>17.2</c:v>
                </c:pt>
                <c:pt idx="2">
                  <c:v>16.4</c:v>
                </c:pt>
                <c:pt idx="3">
                  <c:v>18.9</c:v>
                </c:pt>
                <c:pt idx="4">
                  <c:v>17.3</c:v>
                </c:pt>
                <c:pt idx="5">
                  <c:v>14</c:v>
                </c:pt>
                <c:pt idx="6">
                  <c:v>15.2</c:v>
                </c:pt>
                <c:pt idx="7">
                  <c:v>15.9</c:v>
                </c:pt>
                <c:pt idx="8">
                  <c:v>16.9</c:v>
                </c:pt>
                <c:pt idx="9">
                  <c:v>17.7</c:v>
                </c:pt>
                <c:pt idx="10">
                  <c:v>16</c:v>
                </c:pt>
                <c:pt idx="11">
                  <c:v>12.6</c:v>
                </c:pt>
                <c:pt idx="12">
                  <c:v>13.3</c:v>
                </c:pt>
                <c:pt idx="13">
                  <c:v>16</c:v>
                </c:pt>
                <c:pt idx="14">
                  <c:v>15.3</c:v>
                </c:pt>
                <c:pt idx="15">
                  <c:v>11.5</c:v>
                </c:pt>
                <c:pt idx="16">
                  <c:v>11.9</c:v>
                </c:pt>
                <c:pt idx="17">
                  <c:v>14.1</c:v>
                </c:pt>
                <c:pt idx="18">
                  <c:v>14</c:v>
                </c:pt>
                <c:pt idx="19">
                  <c:v>13.8</c:v>
                </c:pt>
                <c:pt idx="20">
                  <c:v>12.6</c:v>
                </c:pt>
                <c:pt idx="21">
                  <c:v>12.3</c:v>
                </c:pt>
                <c:pt idx="22">
                  <c:v>12.8</c:v>
                </c:pt>
                <c:pt idx="23">
                  <c:v>10</c:v>
                </c:pt>
                <c:pt idx="24">
                  <c:v>13.7</c:v>
                </c:pt>
                <c:pt idx="25">
                  <c:v>11</c:v>
                </c:pt>
                <c:pt idx="26">
                  <c:v>12.7</c:v>
                </c:pt>
                <c:pt idx="27">
                  <c:v>10</c:v>
                </c:pt>
                <c:pt idx="28">
                  <c:v>9.8</c:v>
                </c:pt>
                <c:pt idx="29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16.7</c:v>
                </c:pt>
                <c:pt idx="1">
                  <c:v>14.5</c:v>
                </c:pt>
                <c:pt idx="2">
                  <c:v>15.7</c:v>
                </c:pt>
                <c:pt idx="3">
                  <c:v>16.7</c:v>
                </c:pt>
                <c:pt idx="4">
                  <c:v>17.1</c:v>
                </c:pt>
                <c:pt idx="5">
                  <c:v>14.9</c:v>
                </c:pt>
                <c:pt idx="6">
                  <c:v>15.8</c:v>
                </c:pt>
                <c:pt idx="7">
                  <c:v>16.1</c:v>
                </c:pt>
                <c:pt idx="8">
                  <c:v>16.8</c:v>
                </c:pt>
                <c:pt idx="9">
                  <c:v>17.6</c:v>
                </c:pt>
                <c:pt idx="10">
                  <c:v>15.9</c:v>
                </c:pt>
                <c:pt idx="11">
                  <c:v>13.6</c:v>
                </c:pt>
                <c:pt idx="12">
                  <c:v>14.1</c:v>
                </c:pt>
                <c:pt idx="13">
                  <c:v>15.9</c:v>
                </c:pt>
                <c:pt idx="14">
                  <c:v>15.2</c:v>
                </c:pt>
                <c:pt idx="15">
                  <c:v>12.9</c:v>
                </c:pt>
                <c:pt idx="16">
                  <c:v>11.6</c:v>
                </c:pt>
                <c:pt idx="17">
                  <c:v>14</c:v>
                </c:pt>
                <c:pt idx="18">
                  <c:v>14.2</c:v>
                </c:pt>
                <c:pt idx="19">
                  <c:v>14.2</c:v>
                </c:pt>
                <c:pt idx="20">
                  <c:v>13.3</c:v>
                </c:pt>
                <c:pt idx="21">
                  <c:v>13.3</c:v>
                </c:pt>
                <c:pt idx="22">
                  <c:v>13.3</c:v>
                </c:pt>
                <c:pt idx="23">
                  <c:v>11</c:v>
                </c:pt>
                <c:pt idx="24">
                  <c:v>13.4</c:v>
                </c:pt>
                <c:pt idx="25">
                  <c:v>11.8</c:v>
                </c:pt>
                <c:pt idx="26">
                  <c:v>13.1</c:v>
                </c:pt>
                <c:pt idx="27">
                  <c:v>11.3</c:v>
                </c:pt>
                <c:pt idx="28">
                  <c:v>10.9</c:v>
                </c:pt>
                <c:pt idx="29">
                  <c:v>12.2</c:v>
                </c:pt>
              </c:numCache>
            </c:numRef>
          </c:val>
          <c:smooth val="0"/>
        </c:ser>
        <c:marker val="1"/>
        <c:axId val="57834941"/>
        <c:axId val="8257302"/>
      </c:lineChart>
      <c:catAx>
        <c:axId val="5783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57302"/>
        <c:crosses val="autoZero"/>
        <c:auto val="1"/>
        <c:lblOffset val="100"/>
        <c:noMultiLvlLbl val="0"/>
      </c:catAx>
      <c:valAx>
        <c:axId val="825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834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16.8</c:v>
                </c:pt>
                <c:pt idx="1">
                  <c:v>15.5</c:v>
                </c:pt>
                <c:pt idx="2">
                  <c:v>15.1</c:v>
                </c:pt>
                <c:pt idx="3">
                  <c:v>15.9</c:v>
                </c:pt>
                <c:pt idx="4">
                  <c:v>17.1</c:v>
                </c:pt>
                <c:pt idx="5">
                  <c:v>16.5</c:v>
                </c:pt>
                <c:pt idx="6">
                  <c:v>16.5</c:v>
                </c:pt>
                <c:pt idx="7">
                  <c:v>16.7</c:v>
                </c:pt>
                <c:pt idx="8">
                  <c:v>17.2</c:v>
                </c:pt>
                <c:pt idx="9">
                  <c:v>17.2</c:v>
                </c:pt>
                <c:pt idx="10">
                  <c:v>16.1</c:v>
                </c:pt>
                <c:pt idx="11">
                  <c:v>15.5</c:v>
                </c:pt>
                <c:pt idx="12">
                  <c:v>16.2</c:v>
                </c:pt>
                <c:pt idx="13">
                  <c:v>15.7</c:v>
                </c:pt>
                <c:pt idx="14">
                  <c:v>15.4</c:v>
                </c:pt>
                <c:pt idx="15">
                  <c:v>14.6</c:v>
                </c:pt>
                <c:pt idx="16">
                  <c:v>12.6</c:v>
                </c:pt>
                <c:pt idx="17">
                  <c:v>13.3</c:v>
                </c:pt>
                <c:pt idx="18">
                  <c:v>14.1</c:v>
                </c:pt>
                <c:pt idx="19">
                  <c:v>15.5</c:v>
                </c:pt>
                <c:pt idx="20">
                  <c:v>14.6</c:v>
                </c:pt>
                <c:pt idx="21">
                  <c:v>14.4</c:v>
                </c:pt>
                <c:pt idx="22">
                  <c:v>14.3</c:v>
                </c:pt>
                <c:pt idx="23">
                  <c:v>12.9</c:v>
                </c:pt>
                <c:pt idx="24">
                  <c:v>13.2</c:v>
                </c:pt>
                <c:pt idx="25">
                  <c:v>13</c:v>
                </c:pt>
                <c:pt idx="26">
                  <c:v>13.7</c:v>
                </c:pt>
                <c:pt idx="27">
                  <c:v>13.1</c:v>
                </c:pt>
                <c:pt idx="28">
                  <c:v>12.5</c:v>
                </c:pt>
                <c:pt idx="29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15.7</c:v>
                </c:pt>
                <c:pt idx="1">
                  <c:v>15.9</c:v>
                </c:pt>
                <c:pt idx="2">
                  <c:v>15.8</c:v>
                </c:pt>
                <c:pt idx="3">
                  <c:v>15.7</c:v>
                </c:pt>
                <c:pt idx="4">
                  <c:v>15.8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16.1</c:v>
                </c:pt>
                <c:pt idx="9">
                  <c:v>16.1</c:v>
                </c:pt>
                <c:pt idx="10">
                  <c:v>16.2</c:v>
                </c:pt>
                <c:pt idx="11">
                  <c:v>16.1</c:v>
                </c:pt>
                <c:pt idx="12">
                  <c:v>15.9</c:v>
                </c:pt>
                <c:pt idx="13">
                  <c:v>15.8</c:v>
                </c:pt>
                <c:pt idx="14">
                  <c:v>15.8</c:v>
                </c:pt>
                <c:pt idx="15">
                  <c:v>15.7</c:v>
                </c:pt>
                <c:pt idx="16">
                  <c:v>15.4</c:v>
                </c:pt>
                <c:pt idx="17">
                  <c:v>15</c:v>
                </c:pt>
                <c:pt idx="18">
                  <c:v>14.9</c:v>
                </c:pt>
                <c:pt idx="19">
                  <c:v>14.9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14.9</c:v>
                </c:pt>
                <c:pt idx="24">
                  <c:v>14.7</c:v>
                </c:pt>
                <c:pt idx="25">
                  <c:v>14.6</c:v>
                </c:pt>
                <c:pt idx="26">
                  <c:v>14.4</c:v>
                </c:pt>
                <c:pt idx="27">
                  <c:v>14.4</c:v>
                </c:pt>
                <c:pt idx="28">
                  <c:v>14.3</c:v>
                </c:pt>
                <c:pt idx="29">
                  <c:v>14.1</c:v>
                </c:pt>
              </c:numCache>
            </c:numRef>
          </c:val>
          <c:smooth val="0"/>
        </c:ser>
        <c:marker val="1"/>
        <c:axId val="904167"/>
        <c:axId val="51537520"/>
      </c:lineChart>
      <c:catAx>
        <c:axId val="904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37520"/>
        <c:crosses val="autoZero"/>
        <c:auto val="1"/>
        <c:lblOffset val="100"/>
        <c:noMultiLvlLbl val="0"/>
      </c:catAx>
      <c:valAx>
        <c:axId val="5153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04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1011.715938573435</c:v>
                </c:pt>
                <c:pt idx="1">
                  <c:v>1026.9794055912676</c:v>
                </c:pt>
                <c:pt idx="2">
                  <c:v>1029.8005285623472</c:v>
                </c:pt>
                <c:pt idx="3">
                  <c:v>1023.2787695414346</c:v>
                </c:pt>
                <c:pt idx="4">
                  <c:v>1013.7741673402444</c:v>
                </c:pt>
                <c:pt idx="5">
                  <c:v>1010.8597889926687</c:v>
                </c:pt>
                <c:pt idx="6">
                  <c:v>1010.2469675893711</c:v>
                </c:pt>
                <c:pt idx="7">
                  <c:v>1010.2774266705251</c:v>
                </c:pt>
                <c:pt idx="8">
                  <c:v>1009.8075260839875</c:v>
                </c:pt>
                <c:pt idx="9">
                  <c:v>1011.7575763086418</c:v>
                </c:pt>
                <c:pt idx="10">
                  <c:v>1016.9175076923782</c:v>
                </c:pt>
                <c:pt idx="11">
                  <c:v>1021.7882406741098</c:v>
                </c:pt>
                <c:pt idx="12">
                  <c:v>1024.6965856872862</c:v>
                </c:pt>
                <c:pt idx="13">
                  <c:v>1019.4303747100812</c:v>
                </c:pt>
                <c:pt idx="14">
                  <c:v>1014.8936389731439</c:v>
                </c:pt>
                <c:pt idx="15">
                  <c:v>1021.0100305579467</c:v>
                </c:pt>
                <c:pt idx="16">
                  <c:v>1027.356517933186</c:v>
                </c:pt>
                <c:pt idx="17">
                  <c:v>1028.8590376315567</c:v>
                </c:pt>
                <c:pt idx="18">
                  <c:v>1025.7565831527456</c:v>
                </c:pt>
                <c:pt idx="19">
                  <c:v>1023.7144053688295</c:v>
                </c:pt>
                <c:pt idx="20">
                  <c:v>1023.3080017358773</c:v>
                </c:pt>
                <c:pt idx="21">
                  <c:v>1019.2595542924902</c:v>
                </c:pt>
                <c:pt idx="22">
                  <c:v>1009.7304132879227</c:v>
                </c:pt>
                <c:pt idx="23">
                  <c:v>1019.2623130545259</c:v>
                </c:pt>
                <c:pt idx="24">
                  <c:v>1007.3797444640137</c:v>
                </c:pt>
                <c:pt idx="25">
                  <c:v>1014.8842749806239</c:v>
                </c:pt>
                <c:pt idx="26">
                  <c:v>1010.1995106881483</c:v>
                </c:pt>
                <c:pt idx="27">
                  <c:v>1019.404698413593</c:v>
                </c:pt>
                <c:pt idx="28">
                  <c:v>1017.4473835915926</c:v>
                </c:pt>
                <c:pt idx="29">
                  <c:v>1014.7059007826138</c:v>
                </c:pt>
              </c:numCache>
            </c:numRef>
          </c:val>
        </c:ser>
        <c:axId val="51957489"/>
        <c:axId val="8786858"/>
      </c:barChart>
      <c:catAx>
        <c:axId val="51957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86858"/>
        <c:crosses val="autoZero"/>
        <c:auto val="1"/>
        <c:lblOffset val="100"/>
        <c:noMultiLvlLbl val="0"/>
      </c:catAx>
      <c:valAx>
        <c:axId val="878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957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14.451760093814753</c:v>
                </c:pt>
                <c:pt idx="1">
                  <c:v>10.901148671241547</c:v>
                </c:pt>
                <c:pt idx="2">
                  <c:v>13.074445655489997</c:v>
                </c:pt>
                <c:pt idx="3">
                  <c:v>18.139871355963667</c:v>
                </c:pt>
                <c:pt idx="4">
                  <c:v>16.803662264007155</c:v>
                </c:pt>
                <c:pt idx="5">
                  <c:v>10.815750791088625</c:v>
                </c:pt>
                <c:pt idx="6">
                  <c:v>13.30358230789386</c:v>
                </c:pt>
                <c:pt idx="7">
                  <c:v>13.921452030531407</c:v>
                </c:pt>
                <c:pt idx="8">
                  <c:v>14.5029634352014</c:v>
                </c:pt>
                <c:pt idx="9">
                  <c:v>16.869346695870544</c:v>
                </c:pt>
                <c:pt idx="10">
                  <c:v>11.692236561118692</c:v>
                </c:pt>
                <c:pt idx="11">
                  <c:v>7.576977835101884</c:v>
                </c:pt>
                <c:pt idx="12">
                  <c:v>10.722875575210313</c:v>
                </c:pt>
                <c:pt idx="13">
                  <c:v>15.783776928644938</c:v>
                </c:pt>
                <c:pt idx="14">
                  <c:v>13.66593892846858</c:v>
                </c:pt>
                <c:pt idx="15">
                  <c:v>5.6390737837592955</c:v>
                </c:pt>
                <c:pt idx="16">
                  <c:v>7.490572400418765</c:v>
                </c:pt>
                <c:pt idx="17">
                  <c:v>11.44488739424779</c:v>
                </c:pt>
                <c:pt idx="18">
                  <c:v>11.767359257448694</c:v>
                </c:pt>
                <c:pt idx="19">
                  <c:v>12.00539875815713</c:v>
                </c:pt>
                <c:pt idx="20">
                  <c:v>9.811455264628057</c:v>
                </c:pt>
                <c:pt idx="21">
                  <c:v>10.2145581602099</c:v>
                </c:pt>
                <c:pt idx="22">
                  <c:v>10.741071983901296</c:v>
                </c:pt>
                <c:pt idx="23">
                  <c:v>6.704804580739483</c:v>
                </c:pt>
                <c:pt idx="24">
                  <c:v>11.61685018743125</c:v>
                </c:pt>
                <c:pt idx="25">
                  <c:v>8.069639112737004</c:v>
                </c:pt>
                <c:pt idx="26">
                  <c:v>10.994287939261424</c:v>
                </c:pt>
                <c:pt idx="27">
                  <c:v>5.08707442094377</c:v>
                </c:pt>
                <c:pt idx="28">
                  <c:v>5.214257009325766</c:v>
                </c:pt>
                <c:pt idx="29">
                  <c:v>13.260485445546555</c:v>
                </c:pt>
              </c:numCache>
            </c:numRef>
          </c:val>
          <c:smooth val="0"/>
        </c:ser>
        <c:marker val="1"/>
        <c:axId val="31088859"/>
        <c:axId val="27234500"/>
      </c:lineChart>
      <c:catAx>
        <c:axId val="3108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34500"/>
        <c:crosses val="autoZero"/>
        <c:auto val="1"/>
        <c:lblOffset val="100"/>
        <c:noMultiLvlLbl val="0"/>
      </c:catAx>
      <c:valAx>
        <c:axId val="2723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088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659735e-6ccf-4b33-84fb-7101764ce658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dd4873-afef-40dd-b60a-239743e622c0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0.03475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e125d63-ab91-4921-9429-b380767343ef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541099-31f2-4a9a-ade7-f9dca51f26e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dc0778c-3b99-4162-a37e-28ac76e04228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903db1a-4a79-43af-953d-ec887f30a306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92ce262-22e5-4303-9857-af26e58404cd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fb27af-813d-4ca3-9f09-805d876e4f72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e89cf88-fd96-4022-b8b3-525ee1da3f57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T8" sqref="T8"/>
      <selection pane="bottomLeft" activeCell="A33" sqref="A3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103</v>
      </c>
      <c r="R4" s="60">
        <v>2005</v>
      </c>
      <c r="S4" s="7"/>
      <c r="T4" s="7"/>
      <c r="U4" s="60"/>
      <c r="V4" s="18"/>
      <c r="W4" s="102"/>
      <c r="X4" s="99"/>
      <c r="Y4" s="148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85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7"/>
      <c r="Y8" s="150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18.4</v>
      </c>
      <c r="C9" s="65">
        <v>16.1</v>
      </c>
      <c r="D9" s="65">
        <v>22.3</v>
      </c>
      <c r="E9" s="65">
        <v>15.4</v>
      </c>
      <c r="F9" s="66">
        <f aca="true" t="shared" si="0" ref="F9:F38">AVERAGE(D9:E9)</f>
        <v>18.85</v>
      </c>
      <c r="G9" s="67">
        <f>100*(AI9/AG9)</f>
        <v>77.77192924705587</v>
      </c>
      <c r="H9" s="67">
        <f aca="true" t="shared" si="1" ref="H9:H38">AJ9</f>
        <v>14.451760093814753</v>
      </c>
      <c r="I9" s="68">
        <v>13.2</v>
      </c>
      <c r="J9" s="66"/>
      <c r="K9" s="68">
        <v>17.9</v>
      </c>
      <c r="L9" s="65">
        <v>16.7</v>
      </c>
      <c r="M9" s="65">
        <v>16.8</v>
      </c>
      <c r="N9" s="65">
        <v>16.5</v>
      </c>
      <c r="O9" s="66">
        <v>15.7</v>
      </c>
      <c r="P9" s="69" t="s">
        <v>102</v>
      </c>
      <c r="Q9" s="70">
        <v>21</v>
      </c>
      <c r="R9" s="67"/>
      <c r="S9" s="67">
        <v>0</v>
      </c>
      <c r="T9" s="67">
        <v>0</v>
      </c>
      <c r="U9" s="71">
        <v>4</v>
      </c>
      <c r="V9" s="64">
        <v>1001.7</v>
      </c>
      <c r="W9" s="121">
        <f aca="true" t="shared" si="2" ref="W9:W38">V9+AT17</f>
        <v>1011.715938573435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21.153995848068842</v>
      </c>
      <c r="AH9">
        <f aca="true" t="shared" si="5" ref="AH9:AH39">IF(V9&gt;=0,6.107*EXP(17.38*(C9/(239+C9))),6.107*EXP(22.44*(C9/(272.4+C9))))</f>
        <v>18.289570683885234</v>
      </c>
      <c r="AI9">
        <f aca="true" t="shared" si="6" ref="AI9:AI39">IF(C9&gt;=0,AH9-(0.000799*1000*(B9-C9)),AH9-(0.00072*1000*(B9-C9)))</f>
        <v>16.451870683885236</v>
      </c>
      <c r="AJ9">
        <f>239*LN(AI9/6.107)/(17.38-LN(AI9/6.107))</f>
        <v>14.451760093814753</v>
      </c>
      <c r="AL9">
        <f>COUNTIF(U9:U39,"&lt;1")</f>
        <v>7</v>
      </c>
      <c r="AM9">
        <f>COUNTIF(E9:E39,"&lt;0")</f>
        <v>0</v>
      </c>
      <c r="AN9">
        <f>COUNTIF(I9:I39,"&lt;0")</f>
        <v>2</v>
      </c>
      <c r="AO9">
        <f>COUNTIF(Q9:Q39,"&gt;=39")</f>
        <v>1</v>
      </c>
    </row>
    <row r="10" spans="1:36" ht="12.75">
      <c r="A10" s="72">
        <v>2</v>
      </c>
      <c r="B10" s="73">
        <v>15.2</v>
      </c>
      <c r="C10" s="74">
        <v>12.9</v>
      </c>
      <c r="D10" s="74">
        <v>22.4</v>
      </c>
      <c r="E10" s="74">
        <v>5.1</v>
      </c>
      <c r="F10" s="75">
        <f t="shared" si="0"/>
        <v>13.75</v>
      </c>
      <c r="G10" s="67">
        <f aca="true" t="shared" si="7" ref="G10:G38">100*(AI10/AG10)</f>
        <v>75.4955057501166</v>
      </c>
      <c r="H10" s="76">
        <f t="shared" si="1"/>
        <v>10.901148671241547</v>
      </c>
      <c r="I10" s="77">
        <v>1.2</v>
      </c>
      <c r="J10" s="75"/>
      <c r="K10" s="77">
        <v>17.2</v>
      </c>
      <c r="L10" s="74">
        <v>14.5</v>
      </c>
      <c r="M10" s="74">
        <v>15.5</v>
      </c>
      <c r="N10" s="74">
        <v>16.3</v>
      </c>
      <c r="O10" s="75">
        <v>15.9</v>
      </c>
      <c r="P10" s="78" t="s">
        <v>104</v>
      </c>
      <c r="Q10" s="79">
        <v>9</v>
      </c>
      <c r="R10" s="76"/>
      <c r="S10" s="76">
        <v>0</v>
      </c>
      <c r="T10" s="76">
        <v>0</v>
      </c>
      <c r="U10" s="80">
        <v>1</v>
      </c>
      <c r="V10" s="73">
        <v>1016.7</v>
      </c>
      <c r="W10" s="121">
        <f t="shared" si="2"/>
        <v>1026.9794055912676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17.264982952894922</v>
      </c>
      <c r="AH10">
        <f t="shared" si="5"/>
        <v>14.871986197959439</v>
      </c>
      <c r="AI10">
        <f t="shared" si="6"/>
        <v>13.034286197959439</v>
      </c>
      <c r="AJ10">
        <f aca="true" t="shared" si="12" ref="AJ10:AJ39">239*LN(AI10/6.107)/(17.38-LN(AI10/6.107))</f>
        <v>10.901148671241547</v>
      </c>
    </row>
    <row r="11" spans="1:36" ht="12.75">
      <c r="A11" s="63">
        <v>3</v>
      </c>
      <c r="B11" s="64">
        <v>15.4</v>
      </c>
      <c r="C11" s="65">
        <v>14.1</v>
      </c>
      <c r="D11" s="65">
        <v>23.2</v>
      </c>
      <c r="E11" s="65">
        <v>8</v>
      </c>
      <c r="F11" s="66">
        <f t="shared" si="0"/>
        <v>15.6</v>
      </c>
      <c r="G11" s="67">
        <f t="shared" si="7"/>
        <v>86.01609003576411</v>
      </c>
      <c r="H11" s="67">
        <f t="shared" si="1"/>
        <v>13.074445655489997</v>
      </c>
      <c r="I11" s="68">
        <v>3.7</v>
      </c>
      <c r="J11" s="66"/>
      <c r="K11" s="68">
        <v>16.4</v>
      </c>
      <c r="L11" s="65">
        <v>15.7</v>
      </c>
      <c r="M11" s="65">
        <v>15.1</v>
      </c>
      <c r="N11" s="65">
        <v>15.7</v>
      </c>
      <c r="O11" s="66">
        <v>15.8</v>
      </c>
      <c r="P11" s="69" t="s">
        <v>104</v>
      </c>
      <c r="Q11" s="70">
        <v>15</v>
      </c>
      <c r="R11" s="67"/>
      <c r="S11" s="67">
        <v>0</v>
      </c>
      <c r="T11" s="67">
        <v>0</v>
      </c>
      <c r="U11" s="71">
        <v>8</v>
      </c>
      <c r="V11" s="64">
        <v>1019.5</v>
      </c>
      <c r="W11" s="121">
        <f t="shared" si="2"/>
        <v>1029.8005285623472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17.48820841929759</v>
      </c>
      <c r="AH11">
        <f t="shared" si="5"/>
        <v>16.081373099585093</v>
      </c>
      <c r="AI11">
        <f t="shared" si="6"/>
        <v>15.042673099585093</v>
      </c>
      <c r="AJ11">
        <f t="shared" si="12"/>
        <v>13.074445655489997</v>
      </c>
    </row>
    <row r="12" spans="1:36" ht="12.75">
      <c r="A12" s="72">
        <v>4</v>
      </c>
      <c r="B12" s="73">
        <v>19.9</v>
      </c>
      <c r="C12" s="74">
        <v>18.8</v>
      </c>
      <c r="D12" s="74">
        <v>27.8</v>
      </c>
      <c r="E12" s="74">
        <v>13.1</v>
      </c>
      <c r="F12" s="75">
        <f t="shared" si="0"/>
        <v>20.45</v>
      </c>
      <c r="G12" s="67">
        <f t="shared" si="7"/>
        <v>89.59933219262062</v>
      </c>
      <c r="H12" s="76">
        <f t="shared" si="1"/>
        <v>18.139871355963667</v>
      </c>
      <c r="I12" s="77">
        <v>8.8</v>
      </c>
      <c r="J12" s="75"/>
      <c r="K12" s="77">
        <v>18.9</v>
      </c>
      <c r="L12" s="74">
        <v>16.7</v>
      </c>
      <c r="M12" s="74">
        <v>15.9</v>
      </c>
      <c r="N12" s="74">
        <v>15.9</v>
      </c>
      <c r="O12" s="75">
        <v>15.7</v>
      </c>
      <c r="P12" s="78" t="s">
        <v>104</v>
      </c>
      <c r="Q12" s="79">
        <v>17</v>
      </c>
      <c r="R12" s="76"/>
      <c r="S12" s="76">
        <v>1.8</v>
      </c>
      <c r="T12" s="76">
        <v>2</v>
      </c>
      <c r="U12" s="80">
        <v>0</v>
      </c>
      <c r="V12" s="73">
        <v>1013.2</v>
      </c>
      <c r="W12" s="121">
        <f t="shared" si="2"/>
        <v>1023.2787695414346</v>
      </c>
      <c r="X12" s="127">
        <v>0</v>
      </c>
      <c r="Y12" s="134">
        <v>0</v>
      </c>
      <c r="Z12" s="127">
        <v>0</v>
      </c>
      <c r="AA12">
        <f t="shared" si="8"/>
        <v>4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23.227245377935365</v>
      </c>
      <c r="AH12">
        <f t="shared" si="5"/>
        <v>21.690356745371425</v>
      </c>
      <c r="AI12">
        <f t="shared" si="6"/>
        <v>20.811456745371427</v>
      </c>
      <c r="AJ12">
        <f t="shared" si="12"/>
        <v>18.139871355963667</v>
      </c>
    </row>
    <row r="13" spans="1:36" ht="12.75">
      <c r="A13" s="63">
        <v>5</v>
      </c>
      <c r="B13" s="64">
        <v>17.3</v>
      </c>
      <c r="C13" s="65">
        <v>17</v>
      </c>
      <c r="D13" s="65">
        <v>24.2</v>
      </c>
      <c r="E13" s="65">
        <v>16.1</v>
      </c>
      <c r="F13" s="66">
        <f t="shared" si="0"/>
        <v>20.15</v>
      </c>
      <c r="G13" s="67">
        <f t="shared" si="7"/>
        <v>96.90429890807162</v>
      </c>
      <c r="H13" s="67">
        <f t="shared" si="1"/>
        <v>16.803662264007155</v>
      </c>
      <c r="I13" s="68">
        <v>14.1</v>
      </c>
      <c r="J13" s="66"/>
      <c r="K13" s="68">
        <v>17.3</v>
      </c>
      <c r="L13" s="65">
        <v>17.1</v>
      </c>
      <c r="M13" s="65">
        <v>17.1</v>
      </c>
      <c r="N13" s="65">
        <v>16.5</v>
      </c>
      <c r="O13" s="66">
        <v>15.8</v>
      </c>
      <c r="P13" s="69" t="s">
        <v>105</v>
      </c>
      <c r="Q13" s="70">
        <v>14</v>
      </c>
      <c r="R13" s="67"/>
      <c r="S13" s="67">
        <v>0</v>
      </c>
      <c r="T13" s="67">
        <v>0</v>
      </c>
      <c r="U13" s="71">
        <v>8</v>
      </c>
      <c r="V13" s="64">
        <v>1003.7</v>
      </c>
      <c r="W13" s="121">
        <f t="shared" si="2"/>
        <v>1013.7741673402444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19.73845377594393</v>
      </c>
      <c r="AH13">
        <f t="shared" si="5"/>
        <v>19.367110246872254</v>
      </c>
      <c r="AI13">
        <f t="shared" si="6"/>
        <v>19.127410246872255</v>
      </c>
      <c r="AJ13">
        <f t="shared" si="12"/>
        <v>16.803662264007155</v>
      </c>
    </row>
    <row r="14" spans="1:36" ht="12.75">
      <c r="A14" s="72">
        <v>6</v>
      </c>
      <c r="B14" s="73">
        <v>11.2</v>
      </c>
      <c r="C14" s="74">
        <v>11</v>
      </c>
      <c r="D14" s="74">
        <v>26.3</v>
      </c>
      <c r="E14" s="74">
        <v>9.3</v>
      </c>
      <c r="F14" s="75">
        <f t="shared" si="0"/>
        <v>17.8</v>
      </c>
      <c r="G14" s="67">
        <f t="shared" si="7"/>
        <v>97.47872479866851</v>
      </c>
      <c r="H14" s="76">
        <f t="shared" si="1"/>
        <v>10.815750791088625</v>
      </c>
      <c r="I14" s="77">
        <v>5.5</v>
      </c>
      <c r="J14" s="75"/>
      <c r="K14" s="77">
        <v>14</v>
      </c>
      <c r="L14" s="74">
        <v>14.9</v>
      </c>
      <c r="M14" s="74">
        <v>16.5</v>
      </c>
      <c r="N14" s="74">
        <v>16.7</v>
      </c>
      <c r="O14" s="75">
        <v>16</v>
      </c>
      <c r="P14" s="78" t="s">
        <v>105</v>
      </c>
      <c r="Q14" s="79">
        <v>13</v>
      </c>
      <c r="R14" s="76"/>
      <c r="S14" s="76">
        <v>0</v>
      </c>
      <c r="T14" s="76">
        <v>0</v>
      </c>
      <c r="U14" s="80">
        <v>0</v>
      </c>
      <c r="V14" s="73">
        <v>1000.6</v>
      </c>
      <c r="W14" s="121">
        <f t="shared" si="2"/>
        <v>1010.8597889926687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13.295654505920231</v>
      </c>
      <c r="AH14">
        <f t="shared" si="5"/>
        <v>13.120234466007751</v>
      </c>
      <c r="AI14">
        <f t="shared" si="6"/>
        <v>12.960434466007753</v>
      </c>
      <c r="AJ14">
        <f t="shared" si="12"/>
        <v>10.815750791088625</v>
      </c>
    </row>
    <row r="15" spans="1:36" ht="12.75">
      <c r="A15" s="63">
        <v>7</v>
      </c>
      <c r="B15" s="64">
        <v>14.2</v>
      </c>
      <c r="C15" s="65">
        <v>13.7</v>
      </c>
      <c r="D15" s="65">
        <v>23.1</v>
      </c>
      <c r="E15" s="65">
        <v>12.8</v>
      </c>
      <c r="F15" s="66">
        <f t="shared" si="0"/>
        <v>17.950000000000003</v>
      </c>
      <c r="G15" s="67">
        <f t="shared" si="7"/>
        <v>94.33792510299203</v>
      </c>
      <c r="H15" s="67">
        <f t="shared" si="1"/>
        <v>13.30358230789386</v>
      </c>
      <c r="I15" s="68">
        <v>7.9</v>
      </c>
      <c r="J15" s="66"/>
      <c r="K15" s="68">
        <v>15.2</v>
      </c>
      <c r="L15" s="65">
        <v>15.8</v>
      </c>
      <c r="M15" s="65">
        <v>16.5</v>
      </c>
      <c r="N15" s="65">
        <v>16.6</v>
      </c>
      <c r="O15" s="66">
        <v>16</v>
      </c>
      <c r="P15" s="69" t="s">
        <v>105</v>
      </c>
      <c r="Q15" s="70">
        <v>24</v>
      </c>
      <c r="R15" s="67"/>
      <c r="S15" s="67">
        <v>0</v>
      </c>
      <c r="T15" s="67">
        <v>0</v>
      </c>
      <c r="U15" s="71">
        <v>8</v>
      </c>
      <c r="V15" s="64">
        <v>1000.1</v>
      </c>
      <c r="W15" s="121">
        <f t="shared" si="2"/>
        <v>1010.2469675893711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16.185946976106578</v>
      </c>
      <c r="AH15">
        <f t="shared" si="5"/>
        <v>15.668986535529427</v>
      </c>
      <c r="AI15">
        <f t="shared" si="6"/>
        <v>15.269486535529428</v>
      </c>
      <c r="AJ15">
        <f t="shared" si="12"/>
        <v>13.30358230789386</v>
      </c>
    </row>
    <row r="16" spans="1:36" ht="12.75">
      <c r="A16" s="72">
        <v>8</v>
      </c>
      <c r="B16" s="73">
        <v>16.2</v>
      </c>
      <c r="C16" s="74">
        <v>14.9</v>
      </c>
      <c r="D16" s="74">
        <v>22.8</v>
      </c>
      <c r="E16" s="74">
        <v>14.4</v>
      </c>
      <c r="F16" s="75">
        <f t="shared" si="0"/>
        <v>18.6</v>
      </c>
      <c r="G16" s="67">
        <f t="shared" si="7"/>
        <v>86.36085922184182</v>
      </c>
      <c r="H16" s="76">
        <f t="shared" si="1"/>
        <v>13.921452030531407</v>
      </c>
      <c r="I16" s="77">
        <v>13.3</v>
      </c>
      <c r="J16" s="75"/>
      <c r="K16" s="77">
        <v>15.9</v>
      </c>
      <c r="L16" s="74">
        <v>16.1</v>
      </c>
      <c r="M16" s="74">
        <v>16.7</v>
      </c>
      <c r="N16" s="74">
        <v>16.6</v>
      </c>
      <c r="O16" s="75">
        <v>16</v>
      </c>
      <c r="P16" s="78" t="s">
        <v>113</v>
      </c>
      <c r="Q16" s="79">
        <v>20</v>
      </c>
      <c r="R16" s="76"/>
      <c r="S16" s="76" t="s">
        <v>114</v>
      </c>
      <c r="T16" s="76">
        <v>0</v>
      </c>
      <c r="U16" s="80">
        <v>6</v>
      </c>
      <c r="V16" s="73">
        <v>1000.2</v>
      </c>
      <c r="W16" s="121">
        <f t="shared" si="2"/>
        <v>1010.2774266705251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18.406640869300837</v>
      </c>
      <c r="AH16">
        <f t="shared" si="5"/>
        <v>16.934833208606896</v>
      </c>
      <c r="AI16">
        <f t="shared" si="6"/>
        <v>15.896133208606898</v>
      </c>
      <c r="AJ16">
        <f t="shared" si="12"/>
        <v>13.921452030531407</v>
      </c>
    </row>
    <row r="17" spans="1:46" ht="12.75">
      <c r="A17" s="63">
        <v>9</v>
      </c>
      <c r="B17" s="64">
        <v>15.2</v>
      </c>
      <c r="C17" s="65">
        <v>14.8</v>
      </c>
      <c r="D17" s="65">
        <v>21.4</v>
      </c>
      <c r="E17" s="65">
        <v>14.7</v>
      </c>
      <c r="F17" s="66">
        <f t="shared" si="0"/>
        <v>18.049999999999997</v>
      </c>
      <c r="G17" s="67">
        <f t="shared" si="7"/>
        <v>95.60635901250903</v>
      </c>
      <c r="H17" s="67">
        <f t="shared" si="1"/>
        <v>14.5029634352014</v>
      </c>
      <c r="I17" s="68">
        <v>11.5</v>
      </c>
      <c r="J17" s="66"/>
      <c r="K17" s="68">
        <v>16.9</v>
      </c>
      <c r="L17" s="65">
        <v>16.8</v>
      </c>
      <c r="M17" s="65">
        <v>17.2</v>
      </c>
      <c r="N17" s="65">
        <v>16.8</v>
      </c>
      <c r="O17" s="66">
        <v>16.1</v>
      </c>
      <c r="P17" s="69" t="s">
        <v>113</v>
      </c>
      <c r="Q17" s="70">
        <v>11</v>
      </c>
      <c r="R17" s="67"/>
      <c r="S17" s="67">
        <v>5.3</v>
      </c>
      <c r="T17" s="67">
        <v>2.6</v>
      </c>
      <c r="U17" s="71">
        <v>7</v>
      </c>
      <c r="V17" s="64">
        <v>999.7</v>
      </c>
      <c r="W17" s="121">
        <f t="shared" si="2"/>
        <v>1009.8075260839875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17.264982952894922</v>
      </c>
      <c r="AH17">
        <f t="shared" si="5"/>
        <v>16.8260215853932</v>
      </c>
      <c r="AI17">
        <f t="shared" si="6"/>
        <v>16.506421585393202</v>
      </c>
      <c r="AJ17">
        <f t="shared" si="12"/>
        <v>14.5029634352014</v>
      </c>
      <c r="AT17">
        <f aca="true" t="shared" si="13" ref="AT17:AT47">V9*(10^(85/(18429.1+(67.53*B9)+(0.003*31)))-1)</f>
        <v>10.015938573434918</v>
      </c>
    </row>
    <row r="18" spans="1:46" ht="12.75">
      <c r="A18" s="72">
        <v>10</v>
      </c>
      <c r="B18" s="73">
        <v>17.2</v>
      </c>
      <c r="C18" s="74">
        <v>17</v>
      </c>
      <c r="D18" s="74">
        <v>17.3</v>
      </c>
      <c r="E18" s="74">
        <v>15.5</v>
      </c>
      <c r="F18" s="75">
        <f t="shared" si="0"/>
        <v>16.4</v>
      </c>
      <c r="G18" s="67">
        <f t="shared" si="7"/>
        <v>97.92660783403379</v>
      </c>
      <c r="H18" s="76">
        <f t="shared" si="1"/>
        <v>16.869346695870544</v>
      </c>
      <c r="I18" s="77">
        <v>15.5</v>
      </c>
      <c r="J18" s="75"/>
      <c r="K18" s="77">
        <v>17.7</v>
      </c>
      <c r="L18" s="74">
        <v>17.6</v>
      </c>
      <c r="M18" s="74">
        <v>17.2</v>
      </c>
      <c r="N18" s="74">
        <v>16.9</v>
      </c>
      <c r="O18" s="75">
        <v>16.1</v>
      </c>
      <c r="P18" s="78" t="s">
        <v>105</v>
      </c>
      <c r="Q18" s="79">
        <v>20</v>
      </c>
      <c r="R18" s="76"/>
      <c r="S18" s="76">
        <v>15.9</v>
      </c>
      <c r="T18" s="76">
        <v>7.4</v>
      </c>
      <c r="U18" s="80">
        <v>8</v>
      </c>
      <c r="V18" s="73">
        <v>1001.7</v>
      </c>
      <c r="W18" s="121">
        <f t="shared" si="2"/>
        <v>1011.7575763086418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10</v>
      </c>
      <c r="AE18">
        <f t="shared" si="4"/>
        <v>10</v>
      </c>
      <c r="AG18">
        <f t="shared" si="11"/>
        <v>19.61398507689028</v>
      </c>
      <c r="AH18">
        <f t="shared" si="5"/>
        <v>19.367110246872254</v>
      </c>
      <c r="AI18">
        <f t="shared" si="6"/>
        <v>19.207310246872254</v>
      </c>
      <c r="AJ18">
        <f t="shared" si="12"/>
        <v>16.869346695870544</v>
      </c>
      <c r="AT18">
        <f t="shared" si="13"/>
        <v>10.279405591267405</v>
      </c>
    </row>
    <row r="19" spans="1:46" ht="12.75">
      <c r="A19" s="63">
        <v>11</v>
      </c>
      <c r="B19" s="64">
        <v>14.1</v>
      </c>
      <c r="C19" s="65">
        <v>12.8</v>
      </c>
      <c r="D19" s="65">
        <v>17.6</v>
      </c>
      <c r="E19" s="65">
        <v>12.6</v>
      </c>
      <c r="F19" s="66">
        <f t="shared" si="0"/>
        <v>15.100000000000001</v>
      </c>
      <c r="G19" s="67">
        <f t="shared" si="7"/>
        <v>85.4168994351447</v>
      </c>
      <c r="H19" s="67">
        <f t="shared" si="1"/>
        <v>11.692236561118692</v>
      </c>
      <c r="I19" s="68">
        <v>12.1</v>
      </c>
      <c r="J19" s="66"/>
      <c r="K19" s="68">
        <v>16</v>
      </c>
      <c r="L19" s="65">
        <v>15.9</v>
      </c>
      <c r="M19" s="65">
        <v>16.1</v>
      </c>
      <c r="N19" s="65">
        <v>16.5</v>
      </c>
      <c r="O19" s="66">
        <v>16.2</v>
      </c>
      <c r="P19" s="69" t="s">
        <v>117</v>
      </c>
      <c r="Q19" s="70">
        <v>13</v>
      </c>
      <c r="R19" s="67"/>
      <c r="S19" s="67">
        <v>0</v>
      </c>
      <c r="T19" s="67">
        <v>0</v>
      </c>
      <c r="U19" s="71">
        <v>8</v>
      </c>
      <c r="V19" s="64">
        <v>1006.7</v>
      </c>
      <c r="W19" s="121">
        <f t="shared" si="2"/>
        <v>1016.9175076923782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16.081373099585093</v>
      </c>
      <c r="AH19">
        <f t="shared" si="5"/>
        <v>14.77491028826301</v>
      </c>
      <c r="AI19">
        <f t="shared" si="6"/>
        <v>13.736210288263011</v>
      </c>
      <c r="AJ19">
        <f t="shared" si="12"/>
        <v>11.692236561118692</v>
      </c>
      <c r="AT19">
        <f t="shared" si="13"/>
        <v>10.300528562347077</v>
      </c>
    </row>
    <row r="20" spans="1:46" ht="12.75">
      <c r="A20" s="72">
        <v>12</v>
      </c>
      <c r="B20" s="73">
        <v>8</v>
      </c>
      <c r="C20" s="74">
        <v>7.8</v>
      </c>
      <c r="D20" s="74">
        <v>22.9</v>
      </c>
      <c r="E20" s="74">
        <v>6.9</v>
      </c>
      <c r="F20" s="75">
        <f t="shared" si="0"/>
        <v>14.899999999999999</v>
      </c>
      <c r="G20" s="67">
        <f t="shared" si="7"/>
        <v>97.15611874415589</v>
      </c>
      <c r="H20" s="76">
        <f t="shared" si="1"/>
        <v>7.576977835101884</v>
      </c>
      <c r="I20" s="77">
        <v>3.3</v>
      </c>
      <c r="J20" s="75"/>
      <c r="K20" s="77">
        <v>12.6</v>
      </c>
      <c r="L20" s="74">
        <v>13.6</v>
      </c>
      <c r="M20" s="74">
        <v>15.5</v>
      </c>
      <c r="N20" s="74">
        <v>16.1</v>
      </c>
      <c r="O20" s="75">
        <v>16.1</v>
      </c>
      <c r="P20" s="78" t="s">
        <v>119</v>
      </c>
      <c r="Q20" s="79">
        <v>9</v>
      </c>
      <c r="R20" s="76"/>
      <c r="S20" s="76">
        <v>0</v>
      </c>
      <c r="T20" s="76">
        <v>0</v>
      </c>
      <c r="U20" s="80">
        <v>0</v>
      </c>
      <c r="V20" s="73">
        <v>1011.3</v>
      </c>
      <c r="W20" s="121">
        <f t="shared" si="2"/>
        <v>1021.7882406741098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10.722567515390086</v>
      </c>
      <c r="AH20">
        <f t="shared" si="5"/>
        <v>10.57743042767468</v>
      </c>
      <c r="AI20">
        <f t="shared" si="6"/>
        <v>10.417630427674679</v>
      </c>
      <c r="AJ20">
        <f t="shared" si="12"/>
        <v>7.576977835101884</v>
      </c>
      <c r="AT20">
        <f t="shared" si="13"/>
        <v>10.078769541434509</v>
      </c>
    </row>
    <row r="21" spans="1:46" ht="12.75">
      <c r="A21" s="63">
        <v>13</v>
      </c>
      <c r="B21" s="64">
        <v>11.3</v>
      </c>
      <c r="C21" s="65">
        <v>11</v>
      </c>
      <c r="D21" s="65">
        <v>22.1</v>
      </c>
      <c r="E21" s="65">
        <v>10.7</v>
      </c>
      <c r="F21" s="66">
        <f t="shared" si="0"/>
        <v>16.4</v>
      </c>
      <c r="G21" s="67">
        <f t="shared" si="7"/>
        <v>96.23732812889675</v>
      </c>
      <c r="H21" s="67">
        <f t="shared" si="1"/>
        <v>10.722875575210313</v>
      </c>
      <c r="I21" s="68">
        <v>6.1</v>
      </c>
      <c r="J21" s="66"/>
      <c r="K21" s="68">
        <v>13.3</v>
      </c>
      <c r="L21" s="65">
        <v>14.1</v>
      </c>
      <c r="M21" s="65">
        <v>16.2</v>
      </c>
      <c r="N21" s="65">
        <v>15.8</v>
      </c>
      <c r="O21" s="66">
        <v>15.9</v>
      </c>
      <c r="P21" s="69" t="s">
        <v>113</v>
      </c>
      <c r="Q21" s="70">
        <v>22</v>
      </c>
      <c r="R21" s="67"/>
      <c r="S21" s="67" t="s">
        <v>114</v>
      </c>
      <c r="T21" s="67">
        <v>0</v>
      </c>
      <c r="U21" s="71">
        <v>2</v>
      </c>
      <c r="V21" s="64">
        <v>1014.3</v>
      </c>
      <c r="W21" s="121">
        <f t="shared" si="2"/>
        <v>1024.6965856872862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13.384135570301822</v>
      </c>
      <c r="AH21">
        <f t="shared" si="5"/>
        <v>13.120234466007751</v>
      </c>
      <c r="AI21">
        <f t="shared" si="6"/>
        <v>12.88053446600775</v>
      </c>
      <c r="AJ21">
        <f t="shared" si="12"/>
        <v>10.722875575210313</v>
      </c>
      <c r="AT21">
        <f t="shared" si="13"/>
        <v>10.074167340244319</v>
      </c>
    </row>
    <row r="22" spans="1:46" ht="12.75">
      <c r="A22" s="72">
        <v>14</v>
      </c>
      <c r="B22" s="73">
        <v>17.3</v>
      </c>
      <c r="C22" s="74">
        <v>16.4</v>
      </c>
      <c r="D22" s="74">
        <v>21.3</v>
      </c>
      <c r="E22" s="74">
        <v>15.1</v>
      </c>
      <c r="F22" s="75">
        <f t="shared" si="0"/>
        <v>18.2</v>
      </c>
      <c r="G22" s="67">
        <f t="shared" si="7"/>
        <v>90.80576860469158</v>
      </c>
      <c r="H22" s="76">
        <f t="shared" si="1"/>
        <v>15.783776928644938</v>
      </c>
      <c r="I22" s="77">
        <v>9.1</v>
      </c>
      <c r="J22" s="75"/>
      <c r="K22" s="77">
        <v>16</v>
      </c>
      <c r="L22" s="74">
        <v>15.9</v>
      </c>
      <c r="M22" s="74">
        <v>15.7</v>
      </c>
      <c r="N22" s="74">
        <v>15.8</v>
      </c>
      <c r="O22" s="75">
        <v>15.8</v>
      </c>
      <c r="P22" s="78" t="s">
        <v>102</v>
      </c>
      <c r="Q22" s="79">
        <v>24</v>
      </c>
      <c r="R22" s="76"/>
      <c r="S22" s="76">
        <v>1.8</v>
      </c>
      <c r="T22" s="76">
        <v>1.1</v>
      </c>
      <c r="U22" s="80">
        <v>8</v>
      </c>
      <c r="V22" s="73">
        <v>1009.3</v>
      </c>
      <c r="W22" s="121">
        <f t="shared" si="2"/>
        <v>1019.4303747100812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19.73845377594393</v>
      </c>
      <c r="AH22">
        <f t="shared" si="5"/>
        <v>18.642754661927654</v>
      </c>
      <c r="AI22">
        <f t="shared" si="6"/>
        <v>17.923654661927653</v>
      </c>
      <c r="AJ22">
        <f t="shared" si="12"/>
        <v>15.783776928644938</v>
      </c>
      <c r="AT22">
        <f t="shared" si="13"/>
        <v>10.259788992668684</v>
      </c>
    </row>
    <row r="23" spans="1:46" ht="12.75">
      <c r="A23" s="63">
        <v>15</v>
      </c>
      <c r="B23" s="64">
        <v>14.2</v>
      </c>
      <c r="C23" s="65">
        <v>13.9</v>
      </c>
      <c r="D23" s="65">
        <v>18.9</v>
      </c>
      <c r="E23" s="65">
        <v>10.1</v>
      </c>
      <c r="F23" s="66">
        <f t="shared" si="0"/>
        <v>14.5</v>
      </c>
      <c r="G23" s="67">
        <f t="shared" si="7"/>
        <v>96.59183847855442</v>
      </c>
      <c r="H23" s="67">
        <f t="shared" si="1"/>
        <v>13.66593892846858</v>
      </c>
      <c r="I23" s="68">
        <v>5.6</v>
      </c>
      <c r="J23" s="66"/>
      <c r="K23" s="68">
        <v>15.3</v>
      </c>
      <c r="L23" s="65">
        <v>15.2</v>
      </c>
      <c r="M23" s="65">
        <v>15.4</v>
      </c>
      <c r="N23" s="65">
        <v>15.9</v>
      </c>
      <c r="O23" s="66">
        <v>15.8</v>
      </c>
      <c r="P23" s="69" t="s">
        <v>102</v>
      </c>
      <c r="Q23" s="70">
        <v>23</v>
      </c>
      <c r="R23" s="67"/>
      <c r="S23" s="67">
        <v>11.3</v>
      </c>
      <c r="T23" s="67">
        <v>9.4</v>
      </c>
      <c r="U23" s="71">
        <v>8</v>
      </c>
      <c r="V23" s="64">
        <v>1004.7</v>
      </c>
      <c r="W23" s="121">
        <f t="shared" si="2"/>
        <v>1014.8936389731439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16.185946976106578</v>
      </c>
      <c r="AH23">
        <f t="shared" si="5"/>
        <v>15.87400375938533</v>
      </c>
      <c r="AI23">
        <f t="shared" si="6"/>
        <v>15.63430375938533</v>
      </c>
      <c r="AJ23">
        <f t="shared" si="12"/>
        <v>13.66593892846858</v>
      </c>
      <c r="AT23">
        <f t="shared" si="13"/>
        <v>10.146967589371135</v>
      </c>
    </row>
    <row r="24" spans="1:46" ht="12.75">
      <c r="A24" s="72">
        <v>16</v>
      </c>
      <c r="B24" s="73">
        <v>7.2</v>
      </c>
      <c r="C24" s="74">
        <v>6.5</v>
      </c>
      <c r="D24" s="74">
        <v>15</v>
      </c>
      <c r="E24" s="74">
        <v>7.1</v>
      </c>
      <c r="F24" s="75">
        <f t="shared" si="0"/>
        <v>11.05</v>
      </c>
      <c r="G24" s="67">
        <f t="shared" si="7"/>
        <v>89.79413444763146</v>
      </c>
      <c r="H24" s="76">
        <f t="shared" si="1"/>
        <v>5.6390737837592955</v>
      </c>
      <c r="I24" s="77">
        <v>3.3</v>
      </c>
      <c r="J24" s="75"/>
      <c r="K24" s="77">
        <v>11.5</v>
      </c>
      <c r="L24" s="74">
        <v>12.9</v>
      </c>
      <c r="M24" s="74">
        <v>14.6</v>
      </c>
      <c r="N24" s="74">
        <v>15.6</v>
      </c>
      <c r="O24" s="75">
        <v>15.7</v>
      </c>
      <c r="P24" s="78" t="s">
        <v>119</v>
      </c>
      <c r="Q24" s="79">
        <v>23</v>
      </c>
      <c r="R24" s="76"/>
      <c r="S24" s="76">
        <v>0</v>
      </c>
      <c r="T24" s="76">
        <v>0</v>
      </c>
      <c r="U24" s="80">
        <v>0</v>
      </c>
      <c r="V24" s="73">
        <v>1010.5</v>
      </c>
      <c r="W24" s="121">
        <f t="shared" si="2"/>
        <v>1021.0100305579467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10.152351501423265</v>
      </c>
      <c r="AH24">
        <f t="shared" si="5"/>
        <v>9.67551615678414</v>
      </c>
      <c r="AI24">
        <f t="shared" si="6"/>
        <v>9.116216156784139</v>
      </c>
      <c r="AJ24">
        <f t="shared" si="12"/>
        <v>5.6390737837592955</v>
      </c>
      <c r="AT24">
        <f t="shared" si="13"/>
        <v>10.077426670524993</v>
      </c>
    </row>
    <row r="25" spans="1:46" ht="12.75">
      <c r="A25" s="63">
        <v>17</v>
      </c>
      <c r="B25" s="64">
        <v>10.4</v>
      </c>
      <c r="C25" s="65">
        <v>9</v>
      </c>
      <c r="D25" s="65">
        <v>15.7</v>
      </c>
      <c r="E25" s="65">
        <v>2</v>
      </c>
      <c r="F25" s="66">
        <f t="shared" si="0"/>
        <v>8.85</v>
      </c>
      <c r="G25" s="67">
        <f t="shared" si="7"/>
        <v>82.15284904177038</v>
      </c>
      <c r="H25" s="67">
        <f t="shared" si="1"/>
        <v>7.490572400418765</v>
      </c>
      <c r="I25" s="68">
        <v>-2.8</v>
      </c>
      <c r="J25" s="66"/>
      <c r="K25" s="68">
        <v>11.9</v>
      </c>
      <c r="L25" s="65">
        <v>11.6</v>
      </c>
      <c r="M25" s="65">
        <v>12.6</v>
      </c>
      <c r="N25" s="65">
        <v>14.4</v>
      </c>
      <c r="O25" s="66">
        <v>15.4</v>
      </c>
      <c r="P25" s="69" t="s">
        <v>122</v>
      </c>
      <c r="Q25" s="70">
        <v>18</v>
      </c>
      <c r="R25" s="67"/>
      <c r="S25" s="67">
        <v>0</v>
      </c>
      <c r="T25" s="67">
        <v>0</v>
      </c>
      <c r="U25" s="71">
        <v>0</v>
      </c>
      <c r="V25" s="64">
        <v>1016.9</v>
      </c>
      <c r="W25" s="121">
        <f t="shared" si="2"/>
        <v>1027.356517933186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12.606128038469452</v>
      </c>
      <c r="AH25">
        <f t="shared" si="5"/>
        <v>11.474893337456098</v>
      </c>
      <c r="AI25">
        <f t="shared" si="6"/>
        <v>10.356293337456098</v>
      </c>
      <c r="AJ25">
        <f t="shared" si="12"/>
        <v>7.490572400418765</v>
      </c>
      <c r="AT25">
        <f t="shared" si="13"/>
        <v>10.107526083987434</v>
      </c>
    </row>
    <row r="26" spans="1:46" ht="12.75">
      <c r="A26" s="72">
        <v>18</v>
      </c>
      <c r="B26" s="73">
        <v>13.5</v>
      </c>
      <c r="C26" s="74">
        <v>12.4</v>
      </c>
      <c r="D26" s="74">
        <v>15.8</v>
      </c>
      <c r="E26" s="74">
        <v>10.7</v>
      </c>
      <c r="F26" s="75">
        <f t="shared" si="0"/>
        <v>13.25</v>
      </c>
      <c r="G26" s="67">
        <f t="shared" si="7"/>
        <v>87.37224366036907</v>
      </c>
      <c r="H26" s="76">
        <f t="shared" si="1"/>
        <v>11.44488739424779</v>
      </c>
      <c r="I26" s="77">
        <v>8.1</v>
      </c>
      <c r="J26" s="75"/>
      <c r="K26" s="77">
        <v>14.1</v>
      </c>
      <c r="L26" s="74">
        <v>14</v>
      </c>
      <c r="M26" s="74">
        <v>13.3</v>
      </c>
      <c r="N26" s="74">
        <v>14</v>
      </c>
      <c r="O26" s="75">
        <v>15</v>
      </c>
      <c r="P26" s="78" t="s">
        <v>102</v>
      </c>
      <c r="Q26" s="79">
        <v>13</v>
      </c>
      <c r="R26" s="76"/>
      <c r="S26" s="76" t="s">
        <v>114</v>
      </c>
      <c r="T26" s="76">
        <v>0</v>
      </c>
      <c r="U26" s="80">
        <v>8</v>
      </c>
      <c r="V26" s="73">
        <v>1018.5</v>
      </c>
      <c r="W26" s="121">
        <f t="shared" si="2"/>
        <v>1028.8590376315567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15.4662986641253</v>
      </c>
      <c r="AH26">
        <f t="shared" si="5"/>
        <v>14.392152154059962</v>
      </c>
      <c r="AI26">
        <f t="shared" si="6"/>
        <v>13.513252154059963</v>
      </c>
      <c r="AJ26">
        <f t="shared" si="12"/>
        <v>11.44488739424779</v>
      </c>
      <c r="AT26">
        <f t="shared" si="13"/>
        <v>10.057576308641677</v>
      </c>
    </row>
    <row r="27" spans="1:46" ht="12.75">
      <c r="A27" s="63">
        <v>19</v>
      </c>
      <c r="B27" s="64">
        <v>12.7</v>
      </c>
      <c r="C27" s="65">
        <v>12.2</v>
      </c>
      <c r="D27" s="65">
        <v>18.5</v>
      </c>
      <c r="E27" s="65">
        <v>12.5</v>
      </c>
      <c r="F27" s="66">
        <f t="shared" si="0"/>
        <v>15.5</v>
      </c>
      <c r="G27" s="67">
        <f t="shared" si="7"/>
        <v>94.04683268306029</v>
      </c>
      <c r="H27" s="67">
        <f t="shared" si="1"/>
        <v>11.767359257448694</v>
      </c>
      <c r="I27" s="68">
        <v>11.7</v>
      </c>
      <c r="J27" s="66"/>
      <c r="K27" s="68">
        <v>14</v>
      </c>
      <c r="L27" s="65">
        <v>14.2</v>
      </c>
      <c r="M27" s="65">
        <v>14.1</v>
      </c>
      <c r="N27" s="65">
        <v>14.4</v>
      </c>
      <c r="O27" s="66">
        <v>14.9</v>
      </c>
      <c r="P27" s="69" t="s">
        <v>113</v>
      </c>
      <c r="Q27" s="70">
        <v>22</v>
      </c>
      <c r="R27" s="67"/>
      <c r="S27" s="67">
        <v>0</v>
      </c>
      <c r="T27" s="67">
        <v>0</v>
      </c>
      <c r="U27" s="71">
        <v>8</v>
      </c>
      <c r="V27" s="64">
        <v>1015.4</v>
      </c>
      <c r="W27" s="121">
        <f t="shared" si="2"/>
        <v>1025.7565831527456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14.678391653320906</v>
      </c>
      <c r="AH27">
        <f t="shared" si="5"/>
        <v>14.204062438763</v>
      </c>
      <c r="AI27">
        <f t="shared" si="6"/>
        <v>13.804562438763</v>
      </c>
      <c r="AJ27">
        <f t="shared" si="12"/>
        <v>11.767359257448694</v>
      </c>
      <c r="AT27">
        <f t="shared" si="13"/>
        <v>10.217507692378186</v>
      </c>
    </row>
    <row r="28" spans="1:46" ht="12.75">
      <c r="A28" s="72">
        <v>20</v>
      </c>
      <c r="B28" s="73">
        <v>13.3</v>
      </c>
      <c r="C28" s="74">
        <v>12.6</v>
      </c>
      <c r="D28" s="74">
        <v>21.2</v>
      </c>
      <c r="E28" s="74">
        <v>12.8</v>
      </c>
      <c r="F28" s="75">
        <f t="shared" si="0"/>
        <v>17</v>
      </c>
      <c r="G28" s="67">
        <f t="shared" si="7"/>
        <v>91.8590547109334</v>
      </c>
      <c r="H28" s="76">
        <f t="shared" si="1"/>
        <v>12.00539875815713</v>
      </c>
      <c r="I28" s="77">
        <v>9.7</v>
      </c>
      <c r="J28" s="75"/>
      <c r="K28" s="77">
        <v>13.8</v>
      </c>
      <c r="L28" s="74">
        <v>14.2</v>
      </c>
      <c r="M28" s="74">
        <v>15.5</v>
      </c>
      <c r="N28" s="74">
        <v>14.7</v>
      </c>
      <c r="O28" s="75">
        <v>14.9</v>
      </c>
      <c r="P28" s="78" t="s">
        <v>113</v>
      </c>
      <c r="Q28" s="79">
        <v>13</v>
      </c>
      <c r="R28" s="76"/>
      <c r="S28" s="76">
        <v>0</v>
      </c>
      <c r="T28" s="76">
        <v>0</v>
      </c>
      <c r="U28" s="80">
        <v>2</v>
      </c>
      <c r="V28" s="73">
        <v>1013.4</v>
      </c>
      <c r="W28" s="121">
        <f t="shared" si="2"/>
        <v>1023.7144053688295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15.265917559839318</v>
      </c>
      <c r="AH28">
        <f t="shared" si="5"/>
        <v>14.58242756341879</v>
      </c>
      <c r="AI28">
        <f t="shared" si="6"/>
        <v>14.02312756341879</v>
      </c>
      <c r="AJ28">
        <f t="shared" si="12"/>
        <v>12.00539875815713</v>
      </c>
      <c r="AT28">
        <f t="shared" si="13"/>
        <v>10.4882406741099</v>
      </c>
    </row>
    <row r="29" spans="1:46" ht="12.75">
      <c r="A29" s="63">
        <v>21</v>
      </c>
      <c r="B29" s="64">
        <v>10.6</v>
      </c>
      <c r="C29" s="65">
        <v>10.2</v>
      </c>
      <c r="D29" s="65">
        <v>19.7</v>
      </c>
      <c r="E29" s="65">
        <v>8.1</v>
      </c>
      <c r="F29" s="66">
        <f t="shared" si="0"/>
        <v>13.899999999999999</v>
      </c>
      <c r="G29" s="67">
        <f t="shared" si="7"/>
        <v>94.86244423633147</v>
      </c>
      <c r="H29" s="67">
        <f t="shared" si="1"/>
        <v>9.811455264628057</v>
      </c>
      <c r="I29" s="68">
        <v>3.5</v>
      </c>
      <c r="J29" s="66"/>
      <c r="K29" s="68">
        <v>12.6</v>
      </c>
      <c r="L29" s="65">
        <v>13.3</v>
      </c>
      <c r="M29" s="65">
        <v>14.6</v>
      </c>
      <c r="N29" s="65">
        <v>15</v>
      </c>
      <c r="O29" s="66">
        <v>15</v>
      </c>
      <c r="P29" s="69" t="s">
        <v>113</v>
      </c>
      <c r="Q29" s="70">
        <v>17</v>
      </c>
      <c r="R29" s="67"/>
      <c r="S29" s="67">
        <v>0</v>
      </c>
      <c r="T29" s="67">
        <v>0</v>
      </c>
      <c r="U29" s="71">
        <v>7</v>
      </c>
      <c r="V29" s="64">
        <v>1012.9</v>
      </c>
      <c r="W29" s="121">
        <f t="shared" si="2"/>
        <v>1023.3080017358773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12.775491423705457</v>
      </c>
      <c r="AH29">
        <f t="shared" si="5"/>
        <v>12.4387434277299</v>
      </c>
      <c r="AI29">
        <f t="shared" si="6"/>
        <v>12.119143427729899</v>
      </c>
      <c r="AJ29">
        <f t="shared" si="12"/>
        <v>9.811455264628057</v>
      </c>
      <c r="AT29">
        <f t="shared" si="13"/>
        <v>10.396585687286123</v>
      </c>
    </row>
    <row r="30" spans="1:46" ht="12.75">
      <c r="A30" s="72">
        <v>22</v>
      </c>
      <c r="B30" s="73">
        <v>10.8</v>
      </c>
      <c r="C30" s="74">
        <v>10.5</v>
      </c>
      <c r="D30" s="74">
        <v>21.9</v>
      </c>
      <c r="E30" s="74">
        <v>10</v>
      </c>
      <c r="F30" s="75">
        <f t="shared" si="0"/>
        <v>15.95</v>
      </c>
      <c r="G30" s="67">
        <f t="shared" si="7"/>
        <v>96.16901212968904</v>
      </c>
      <c r="H30" s="76">
        <f t="shared" si="1"/>
        <v>10.2145581602099</v>
      </c>
      <c r="I30" s="77">
        <v>4.1</v>
      </c>
      <c r="J30" s="75"/>
      <c r="K30" s="77">
        <v>12.3</v>
      </c>
      <c r="L30" s="74">
        <v>13.3</v>
      </c>
      <c r="M30" s="74">
        <v>14.4</v>
      </c>
      <c r="N30" s="74">
        <v>14.9</v>
      </c>
      <c r="O30" s="75">
        <v>15</v>
      </c>
      <c r="P30" s="78" t="s">
        <v>113</v>
      </c>
      <c r="Q30" s="79">
        <v>19</v>
      </c>
      <c r="R30" s="76"/>
      <c r="S30" s="76">
        <v>0</v>
      </c>
      <c r="T30" s="76">
        <v>0</v>
      </c>
      <c r="U30" s="80">
        <v>2</v>
      </c>
      <c r="V30" s="73">
        <v>1008.9</v>
      </c>
      <c r="W30" s="121">
        <f t="shared" si="2"/>
        <v>1019.2595542924902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12.946853529753223</v>
      </c>
      <c r="AH30">
        <f t="shared" si="5"/>
        <v>12.690561141441451</v>
      </c>
      <c r="AI30">
        <f t="shared" si="6"/>
        <v>12.45086114144145</v>
      </c>
      <c r="AJ30">
        <f t="shared" si="12"/>
        <v>10.2145581602099</v>
      </c>
      <c r="AT30">
        <f t="shared" si="13"/>
        <v>10.13037471008129</v>
      </c>
    </row>
    <row r="31" spans="1:46" ht="12.75">
      <c r="A31" s="63">
        <v>23</v>
      </c>
      <c r="B31" s="64">
        <v>11.7</v>
      </c>
      <c r="C31" s="65">
        <v>11.2</v>
      </c>
      <c r="D31" s="65">
        <v>18.9</v>
      </c>
      <c r="E31" s="65">
        <v>10.8</v>
      </c>
      <c r="F31" s="66">
        <f t="shared" si="0"/>
        <v>14.85</v>
      </c>
      <c r="G31" s="67">
        <f t="shared" si="7"/>
        <v>93.83620988715245</v>
      </c>
      <c r="H31" s="67">
        <f t="shared" si="1"/>
        <v>10.741071983901296</v>
      </c>
      <c r="I31" s="68">
        <v>5.5</v>
      </c>
      <c r="J31" s="66"/>
      <c r="K31" s="68">
        <v>12.8</v>
      </c>
      <c r="L31" s="65">
        <v>13.3</v>
      </c>
      <c r="M31" s="65">
        <v>14.3</v>
      </c>
      <c r="N31" s="65">
        <v>14.9</v>
      </c>
      <c r="O31" s="66">
        <v>15</v>
      </c>
      <c r="P31" s="69" t="s">
        <v>113</v>
      </c>
      <c r="Q31" s="70">
        <v>26</v>
      </c>
      <c r="R31" s="67"/>
      <c r="S31" s="67">
        <v>1.2</v>
      </c>
      <c r="T31" s="67">
        <v>2.2</v>
      </c>
      <c r="U31" s="71">
        <v>7</v>
      </c>
      <c r="V31" s="64">
        <v>999.5</v>
      </c>
      <c r="W31" s="121">
        <f t="shared" si="2"/>
        <v>1009.7304132879227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13.743260220579202</v>
      </c>
      <c r="AH31">
        <f t="shared" si="5"/>
        <v>13.295654505920231</v>
      </c>
      <c r="AI31">
        <f t="shared" si="6"/>
        <v>12.896154505920231</v>
      </c>
      <c r="AJ31">
        <f t="shared" si="12"/>
        <v>10.741071983901296</v>
      </c>
      <c r="AT31">
        <f t="shared" si="13"/>
        <v>10.193638973143866</v>
      </c>
    </row>
    <row r="32" spans="1:46" ht="12.75">
      <c r="A32" s="72">
        <v>24</v>
      </c>
      <c r="B32" s="73">
        <v>8</v>
      </c>
      <c r="C32" s="74">
        <v>7.4</v>
      </c>
      <c r="D32" s="74">
        <v>16.7</v>
      </c>
      <c r="E32" s="74">
        <v>1</v>
      </c>
      <c r="F32" s="75">
        <f t="shared" si="0"/>
        <v>8.85</v>
      </c>
      <c r="G32" s="67">
        <f t="shared" si="7"/>
        <v>91.516701538035</v>
      </c>
      <c r="H32" s="76">
        <f t="shared" si="1"/>
        <v>6.704804580739483</v>
      </c>
      <c r="I32" s="77">
        <v>-3.4</v>
      </c>
      <c r="J32" s="75"/>
      <c r="K32" s="77">
        <v>10</v>
      </c>
      <c r="L32" s="74">
        <v>11</v>
      </c>
      <c r="M32" s="74">
        <v>12.9</v>
      </c>
      <c r="N32" s="74">
        <v>14.3</v>
      </c>
      <c r="O32" s="75">
        <v>14.9</v>
      </c>
      <c r="P32" s="78" t="s">
        <v>122</v>
      </c>
      <c r="Q32" s="79">
        <v>21</v>
      </c>
      <c r="R32" s="76"/>
      <c r="S32" s="76">
        <v>0.1</v>
      </c>
      <c r="T32" s="76">
        <v>0.1</v>
      </c>
      <c r="U32" s="80">
        <v>0</v>
      </c>
      <c r="V32" s="73">
        <v>1008.8</v>
      </c>
      <c r="W32" s="121">
        <f t="shared" si="2"/>
        <v>1019.2623130545259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24</v>
      </c>
      <c r="AC32">
        <f t="shared" si="10"/>
        <v>24</v>
      </c>
      <c r="AD32">
        <f t="shared" si="3"/>
        <v>0</v>
      </c>
      <c r="AE32">
        <f t="shared" si="4"/>
        <v>24</v>
      </c>
      <c r="AG32">
        <f t="shared" si="11"/>
        <v>10.722567515390086</v>
      </c>
      <c r="AH32">
        <f t="shared" si="5"/>
        <v>10.29234011027384</v>
      </c>
      <c r="AI32">
        <f t="shared" si="6"/>
        <v>9.81294011027384</v>
      </c>
      <c r="AJ32">
        <f t="shared" si="12"/>
        <v>6.704804580739483</v>
      </c>
      <c r="AT32">
        <f t="shared" si="13"/>
        <v>10.510030557946772</v>
      </c>
    </row>
    <row r="33" spans="1:46" ht="12.75">
      <c r="A33" s="63">
        <v>25</v>
      </c>
      <c r="B33" s="64">
        <v>15.3</v>
      </c>
      <c r="C33" s="65">
        <v>13.3</v>
      </c>
      <c r="D33" s="65">
        <v>20.1</v>
      </c>
      <c r="E33" s="65">
        <v>8</v>
      </c>
      <c r="F33" s="66">
        <f t="shared" si="0"/>
        <v>14.05</v>
      </c>
      <c r="G33" s="67">
        <f t="shared" si="7"/>
        <v>78.65847396428495</v>
      </c>
      <c r="H33" s="67">
        <f t="shared" si="1"/>
        <v>11.61685018743125</v>
      </c>
      <c r="I33" s="68">
        <v>6.7</v>
      </c>
      <c r="J33" s="66"/>
      <c r="K33" s="68">
        <v>13.7</v>
      </c>
      <c r="L33" s="65">
        <v>13.4</v>
      </c>
      <c r="M33" s="65">
        <v>13.2</v>
      </c>
      <c r="N33" s="65">
        <v>13.9</v>
      </c>
      <c r="O33" s="66">
        <v>14.7</v>
      </c>
      <c r="P33" s="69" t="s">
        <v>113</v>
      </c>
      <c r="Q33" s="70">
        <v>24</v>
      </c>
      <c r="R33" s="67"/>
      <c r="S33" s="67">
        <v>1.2</v>
      </c>
      <c r="T33" s="67">
        <v>1</v>
      </c>
      <c r="U33" s="71">
        <v>2</v>
      </c>
      <c r="V33" s="64">
        <v>997.3</v>
      </c>
      <c r="W33" s="121">
        <f t="shared" si="2"/>
        <v>1007.3797444640137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17.376281118859826</v>
      </c>
      <c r="AH33">
        <f t="shared" si="5"/>
        <v>15.265917559839318</v>
      </c>
      <c r="AI33">
        <f t="shared" si="6"/>
        <v>13.667917559839317</v>
      </c>
      <c r="AJ33">
        <f t="shared" si="12"/>
        <v>11.61685018743125</v>
      </c>
      <c r="AT33">
        <f t="shared" si="13"/>
        <v>10.456517933186154</v>
      </c>
    </row>
    <row r="34" spans="1:46" ht="12.75">
      <c r="A34" s="72">
        <v>26</v>
      </c>
      <c r="B34" s="73">
        <v>8.9</v>
      </c>
      <c r="C34" s="74">
        <v>8.5</v>
      </c>
      <c r="D34" s="74">
        <v>17.1</v>
      </c>
      <c r="E34" s="74">
        <v>6.1</v>
      </c>
      <c r="F34" s="75">
        <f t="shared" si="0"/>
        <v>11.600000000000001</v>
      </c>
      <c r="G34" s="67">
        <f t="shared" si="7"/>
        <v>94.52420045883756</v>
      </c>
      <c r="H34" s="76">
        <f t="shared" si="1"/>
        <v>8.069639112737004</v>
      </c>
      <c r="I34" s="77">
        <v>0.9</v>
      </c>
      <c r="J34" s="75"/>
      <c r="K34" s="77">
        <v>11</v>
      </c>
      <c r="L34" s="74">
        <v>11.8</v>
      </c>
      <c r="M34" s="74">
        <v>13</v>
      </c>
      <c r="N34" s="74">
        <v>14</v>
      </c>
      <c r="O34" s="75">
        <v>14.6</v>
      </c>
      <c r="P34" s="78" t="s">
        <v>113</v>
      </c>
      <c r="Q34" s="79">
        <v>40</v>
      </c>
      <c r="R34" s="76"/>
      <c r="S34" s="76">
        <v>0.4</v>
      </c>
      <c r="T34" s="76">
        <v>0.5</v>
      </c>
      <c r="U34" s="80">
        <v>6</v>
      </c>
      <c r="V34" s="73">
        <v>1004.5</v>
      </c>
      <c r="W34" s="121">
        <f t="shared" si="2"/>
        <v>1014.8842749806239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11.397624958456682</v>
      </c>
      <c r="AH34">
        <f t="shared" si="5"/>
        <v>11.093113863278093</v>
      </c>
      <c r="AI34">
        <f t="shared" si="6"/>
        <v>10.773513863278094</v>
      </c>
      <c r="AJ34">
        <f t="shared" si="12"/>
        <v>8.069639112737004</v>
      </c>
      <c r="AT34">
        <f t="shared" si="13"/>
        <v>10.35903763155679</v>
      </c>
    </row>
    <row r="35" spans="1:46" ht="12.75">
      <c r="A35" s="63">
        <v>27</v>
      </c>
      <c r="B35" s="64">
        <v>12.7</v>
      </c>
      <c r="C35" s="65">
        <v>11.8</v>
      </c>
      <c r="D35" s="65">
        <v>18.5</v>
      </c>
      <c r="E35" s="65">
        <v>8.9</v>
      </c>
      <c r="F35" s="66">
        <f t="shared" si="0"/>
        <v>13.7</v>
      </c>
      <c r="G35" s="67">
        <f t="shared" si="7"/>
        <v>89.35075976519343</v>
      </c>
      <c r="H35" s="67">
        <f t="shared" si="1"/>
        <v>10.994287939261424</v>
      </c>
      <c r="I35" s="68">
        <v>8.5</v>
      </c>
      <c r="J35" s="66"/>
      <c r="K35" s="68">
        <v>12.7</v>
      </c>
      <c r="L35" s="65">
        <v>13.1</v>
      </c>
      <c r="M35" s="65">
        <v>13.7</v>
      </c>
      <c r="N35" s="65">
        <v>14</v>
      </c>
      <c r="O35" s="66">
        <v>14.4</v>
      </c>
      <c r="P35" s="69" t="s">
        <v>113</v>
      </c>
      <c r="Q35" s="70">
        <v>33</v>
      </c>
      <c r="R35" s="67"/>
      <c r="S35" s="67">
        <v>0.4</v>
      </c>
      <c r="T35" s="67">
        <v>0.3</v>
      </c>
      <c r="U35" s="71">
        <v>7</v>
      </c>
      <c r="V35" s="64">
        <v>1000</v>
      </c>
      <c r="W35" s="121">
        <f t="shared" si="2"/>
        <v>1010.1995106881483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14.678391653320906</v>
      </c>
      <c r="AH35">
        <f t="shared" si="5"/>
        <v>13.834354463552966</v>
      </c>
      <c r="AI35">
        <f t="shared" si="6"/>
        <v>13.115254463552967</v>
      </c>
      <c r="AJ35">
        <f t="shared" si="12"/>
        <v>10.994287939261424</v>
      </c>
      <c r="AT35">
        <f t="shared" si="13"/>
        <v>10.356583152745767</v>
      </c>
    </row>
    <row r="36" spans="1:46" ht="12.75">
      <c r="A36" s="72">
        <v>28</v>
      </c>
      <c r="B36" s="73">
        <v>6.9</v>
      </c>
      <c r="C36" s="74">
        <v>6.1</v>
      </c>
      <c r="D36" s="74">
        <v>14.9</v>
      </c>
      <c r="E36" s="74">
        <v>6.5</v>
      </c>
      <c r="F36" s="75">
        <f t="shared" si="0"/>
        <v>10.7</v>
      </c>
      <c r="G36" s="67">
        <f t="shared" si="7"/>
        <v>88.20861914980885</v>
      </c>
      <c r="H36" s="76">
        <f t="shared" si="1"/>
        <v>5.08707442094377</v>
      </c>
      <c r="I36" s="77">
        <v>1.5</v>
      </c>
      <c r="J36" s="75"/>
      <c r="K36" s="77">
        <v>10</v>
      </c>
      <c r="L36" s="74">
        <v>11.3</v>
      </c>
      <c r="M36" s="74">
        <v>13.1</v>
      </c>
      <c r="N36" s="74">
        <v>14</v>
      </c>
      <c r="O36" s="75">
        <v>14.4</v>
      </c>
      <c r="P36" s="78" t="s">
        <v>113</v>
      </c>
      <c r="Q36" s="79">
        <v>37</v>
      </c>
      <c r="R36" s="76"/>
      <c r="S36" s="76">
        <v>4.6</v>
      </c>
      <c r="T36" s="76">
        <v>2.5</v>
      </c>
      <c r="U36" s="80">
        <v>0</v>
      </c>
      <c r="V36" s="73">
        <v>1008.9</v>
      </c>
      <c r="W36" s="121">
        <f t="shared" si="2"/>
        <v>1019.404698413593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9.945515096468517</v>
      </c>
      <c r="AH36">
        <f t="shared" si="5"/>
        <v>9.41200153393066</v>
      </c>
      <c r="AI36">
        <f t="shared" si="6"/>
        <v>8.772801533930659</v>
      </c>
      <c r="AJ36">
        <f t="shared" si="12"/>
        <v>5.08707442094377</v>
      </c>
      <c r="AT36">
        <f t="shared" si="13"/>
        <v>10.314405368829531</v>
      </c>
    </row>
    <row r="37" spans="1:46" ht="12.75">
      <c r="A37" s="63">
        <v>29</v>
      </c>
      <c r="B37" s="64">
        <v>7.9</v>
      </c>
      <c r="C37" s="65">
        <v>6.7</v>
      </c>
      <c r="D37" s="65">
        <v>15.4</v>
      </c>
      <c r="E37" s="65">
        <v>7</v>
      </c>
      <c r="F37" s="66">
        <f t="shared" si="0"/>
        <v>11.2</v>
      </c>
      <c r="G37" s="67">
        <f t="shared" si="7"/>
        <v>83.10871862800005</v>
      </c>
      <c r="H37" s="67">
        <f t="shared" si="1"/>
        <v>5.214257009325766</v>
      </c>
      <c r="I37" s="68">
        <v>4</v>
      </c>
      <c r="J37" s="66"/>
      <c r="K37" s="68">
        <v>9.8</v>
      </c>
      <c r="L37" s="65">
        <v>10.9</v>
      </c>
      <c r="M37" s="65">
        <v>12.5</v>
      </c>
      <c r="N37" s="65">
        <v>13.6</v>
      </c>
      <c r="O37" s="66">
        <v>14.3</v>
      </c>
      <c r="P37" s="69" t="s">
        <v>113</v>
      </c>
      <c r="Q37" s="70">
        <v>27</v>
      </c>
      <c r="R37" s="67"/>
      <c r="S37" s="67">
        <v>9.4</v>
      </c>
      <c r="T37" s="67">
        <v>4.6</v>
      </c>
      <c r="U37" s="71">
        <v>1</v>
      </c>
      <c r="V37" s="64">
        <v>1007</v>
      </c>
      <c r="W37" s="121">
        <f t="shared" si="2"/>
        <v>1017.4473835915926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10.649781121194382</v>
      </c>
      <c r="AH37">
        <f t="shared" si="5"/>
        <v>9.809696626511307</v>
      </c>
      <c r="AI37">
        <f t="shared" si="6"/>
        <v>8.850896626511307</v>
      </c>
      <c r="AJ37">
        <f t="shared" si="12"/>
        <v>5.214257009325766</v>
      </c>
      <c r="AT37">
        <f t="shared" si="13"/>
        <v>10.408001735877255</v>
      </c>
    </row>
    <row r="38" spans="1:46" ht="12.75">
      <c r="A38" s="72">
        <v>30</v>
      </c>
      <c r="B38" s="73">
        <v>13.8</v>
      </c>
      <c r="C38" s="74">
        <v>13.5</v>
      </c>
      <c r="D38" s="74">
        <v>21.3</v>
      </c>
      <c r="E38" s="74">
        <v>8</v>
      </c>
      <c r="F38" s="75">
        <f t="shared" si="0"/>
        <v>14.65</v>
      </c>
      <c r="G38" s="67">
        <f t="shared" si="7"/>
        <v>96.5468461034444</v>
      </c>
      <c r="H38" s="76">
        <f t="shared" si="1"/>
        <v>13.260485445546555</v>
      </c>
      <c r="I38" s="77">
        <v>5.5</v>
      </c>
      <c r="J38" s="75"/>
      <c r="K38" s="77">
        <v>12.4</v>
      </c>
      <c r="L38" s="74">
        <v>12.2</v>
      </c>
      <c r="M38" s="74">
        <v>12.4</v>
      </c>
      <c r="N38" s="74">
        <v>13.2</v>
      </c>
      <c r="O38" s="75">
        <v>14.1</v>
      </c>
      <c r="P38" s="78" t="s">
        <v>122</v>
      </c>
      <c r="Q38" s="79">
        <v>38</v>
      </c>
      <c r="R38" s="76"/>
      <c r="S38" s="76">
        <v>9.7</v>
      </c>
      <c r="T38" s="76">
        <v>2.8</v>
      </c>
      <c r="U38" s="80">
        <v>8</v>
      </c>
      <c r="V38" s="73">
        <v>1004.5</v>
      </c>
      <c r="W38" s="121">
        <f t="shared" si="2"/>
        <v>1014.7059007826138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15.771202559854595</v>
      </c>
      <c r="AH38">
        <f t="shared" si="5"/>
        <v>15.4662986641253</v>
      </c>
      <c r="AI38">
        <f t="shared" si="6"/>
        <v>15.2265986641253</v>
      </c>
      <c r="AJ38">
        <f t="shared" si="12"/>
        <v>13.260485445546555</v>
      </c>
      <c r="AT38">
        <f t="shared" si="13"/>
        <v>10.359554292490204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10.230413287922707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10.462313054525925</v>
      </c>
    </row>
    <row r="41" spans="1:46" ht="13.5" thickBot="1">
      <c r="A41" s="113" t="s">
        <v>19</v>
      </c>
      <c r="B41" s="114">
        <f>SUM(B9:B39)</f>
        <v>388.79999999999995</v>
      </c>
      <c r="C41" s="115">
        <f aca="true" t="shared" si="14" ref="C41:U41">SUM(C9:C39)</f>
        <v>364.1</v>
      </c>
      <c r="D41" s="115">
        <f t="shared" si="14"/>
        <v>604.2999999999998</v>
      </c>
      <c r="E41" s="115">
        <f t="shared" si="14"/>
        <v>299.29999999999995</v>
      </c>
      <c r="F41" s="116">
        <f t="shared" si="14"/>
        <v>451.8</v>
      </c>
      <c r="G41" s="117">
        <f t="shared" si="14"/>
        <v>2715.7126858996585</v>
      </c>
      <c r="H41" s="117">
        <f>SUM(H9:H39)</f>
        <v>342.28756482840356</v>
      </c>
      <c r="I41" s="118">
        <f t="shared" si="14"/>
        <v>197.69999999999993</v>
      </c>
      <c r="J41" s="116">
        <f t="shared" si="14"/>
        <v>0</v>
      </c>
      <c r="K41" s="118">
        <f t="shared" si="14"/>
        <v>423.20000000000005</v>
      </c>
      <c r="L41" s="115">
        <f t="shared" si="14"/>
        <v>427.1</v>
      </c>
      <c r="M41" s="115">
        <f t="shared" si="14"/>
        <v>447.59999999999997</v>
      </c>
      <c r="N41" s="115">
        <f t="shared" si="14"/>
        <v>459.49999999999994</v>
      </c>
      <c r="O41" s="116">
        <f t="shared" si="14"/>
        <v>461.19999999999993</v>
      </c>
      <c r="P41" s="114"/>
      <c r="Q41" s="119">
        <f t="shared" si="14"/>
        <v>626</v>
      </c>
      <c r="R41" s="117">
        <f t="shared" si="14"/>
        <v>0</v>
      </c>
      <c r="S41" s="117">
        <f>SUM(S9:S39)</f>
        <v>63.10000000000001</v>
      </c>
      <c r="T41" s="139">
        <v>36.5</v>
      </c>
      <c r="U41" s="119">
        <f t="shared" si="14"/>
        <v>134</v>
      </c>
      <c r="V41" s="117">
        <f>SUM(V9:V39)</f>
        <v>30230.40000000001</v>
      </c>
      <c r="W41" s="123">
        <f>SUM(W9:W39)</f>
        <v>30538.50281292659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4</v>
      </c>
      <c r="AB41">
        <f>MAX(AB9:AB39)</f>
        <v>24</v>
      </c>
      <c r="AC41">
        <f>MAX(AC9:AC39)</f>
        <v>24</v>
      </c>
      <c r="AD41">
        <f>MAX(AD9:AD39)</f>
        <v>10</v>
      </c>
      <c r="AE41">
        <f>MAX(AE9:AE39)</f>
        <v>30</v>
      </c>
      <c r="AT41">
        <f t="shared" si="13"/>
        <v>10.079744464013777</v>
      </c>
    </row>
    <row r="42" spans="1:46" ht="12.75">
      <c r="A42" s="72" t="s">
        <v>20</v>
      </c>
      <c r="B42" s="73">
        <f>AVERAGE(B9:B39)</f>
        <v>12.959999999999999</v>
      </c>
      <c r="C42" s="74">
        <f aca="true" t="shared" si="15" ref="C42:U42">AVERAGE(C9:C39)</f>
        <v>12.136666666666667</v>
      </c>
      <c r="D42" s="74">
        <f t="shared" si="15"/>
        <v>20.143333333333327</v>
      </c>
      <c r="E42" s="74">
        <f t="shared" si="15"/>
        <v>9.976666666666665</v>
      </c>
      <c r="F42" s="75">
        <f t="shared" si="15"/>
        <v>15.06</v>
      </c>
      <c r="G42" s="76">
        <f t="shared" si="15"/>
        <v>90.52375619665528</v>
      </c>
      <c r="H42" s="76">
        <f>AVERAGE(H9:H39)</f>
        <v>11.409585494280119</v>
      </c>
      <c r="I42" s="77">
        <f t="shared" si="15"/>
        <v>6.589999999999998</v>
      </c>
      <c r="J42" s="75" t="e">
        <f t="shared" si="15"/>
        <v>#DIV/0!</v>
      </c>
      <c r="K42" s="77">
        <f t="shared" si="15"/>
        <v>14.106666666666667</v>
      </c>
      <c r="L42" s="74">
        <f t="shared" si="15"/>
        <v>14.236666666666668</v>
      </c>
      <c r="M42" s="74">
        <f t="shared" si="15"/>
        <v>14.919999999999998</v>
      </c>
      <c r="N42" s="74">
        <f t="shared" si="15"/>
        <v>15.316666666666665</v>
      </c>
      <c r="O42" s="75">
        <f t="shared" si="15"/>
        <v>15.373333333333331</v>
      </c>
      <c r="P42" s="73"/>
      <c r="Q42" s="75">
        <f t="shared" si="15"/>
        <v>20.866666666666667</v>
      </c>
      <c r="R42" s="76" t="e">
        <f t="shared" si="15"/>
        <v>#DIV/0!</v>
      </c>
      <c r="S42" s="76">
        <f>AVERAGE(S9:S39)</f>
        <v>2.3370370370370375</v>
      </c>
      <c r="T42" s="76">
        <v>1.3</v>
      </c>
      <c r="U42" s="76">
        <f t="shared" si="15"/>
        <v>4.466666666666667</v>
      </c>
      <c r="V42" s="76">
        <f>AVERAGE(V9:V39)</f>
        <v>1007.6800000000003</v>
      </c>
      <c r="W42" s="124">
        <f>AVERAGE(W9:W39)</f>
        <v>1017.9500937642196</v>
      </c>
      <c r="X42" s="127"/>
      <c r="Y42" s="134"/>
      <c r="Z42" s="130"/>
      <c r="AT42">
        <f t="shared" si="13"/>
        <v>10.384274980623857</v>
      </c>
    </row>
    <row r="43" spans="1:46" ht="12.75">
      <c r="A43" s="72" t="s">
        <v>21</v>
      </c>
      <c r="B43" s="73">
        <f>MAX(B9:B39)</f>
        <v>19.9</v>
      </c>
      <c r="C43" s="74">
        <f aca="true" t="shared" si="16" ref="C43:U43">MAX(C9:C39)</f>
        <v>18.8</v>
      </c>
      <c r="D43" s="74">
        <f t="shared" si="16"/>
        <v>27.8</v>
      </c>
      <c r="E43" s="74">
        <f t="shared" si="16"/>
        <v>16.1</v>
      </c>
      <c r="F43" s="75">
        <f t="shared" si="16"/>
        <v>20.45</v>
      </c>
      <c r="G43" s="76">
        <f t="shared" si="16"/>
        <v>97.92660783403379</v>
      </c>
      <c r="H43" s="76">
        <f>MAX(H9:H39)</f>
        <v>18.139871355963667</v>
      </c>
      <c r="I43" s="77">
        <f t="shared" si="16"/>
        <v>15.5</v>
      </c>
      <c r="J43" s="75">
        <f t="shared" si="16"/>
        <v>0</v>
      </c>
      <c r="K43" s="77">
        <f t="shared" si="16"/>
        <v>18.9</v>
      </c>
      <c r="L43" s="74">
        <f t="shared" si="16"/>
        <v>17.6</v>
      </c>
      <c r="M43" s="74">
        <f t="shared" si="16"/>
        <v>17.2</v>
      </c>
      <c r="N43" s="74">
        <f t="shared" si="16"/>
        <v>16.9</v>
      </c>
      <c r="O43" s="75">
        <f t="shared" si="16"/>
        <v>16.2</v>
      </c>
      <c r="P43" s="73"/>
      <c r="Q43" s="70">
        <f t="shared" si="16"/>
        <v>40</v>
      </c>
      <c r="R43" s="76">
        <f t="shared" si="16"/>
        <v>0</v>
      </c>
      <c r="S43" s="76">
        <f>MAX(S9:S39)</f>
        <v>15.9</v>
      </c>
      <c r="T43" s="140">
        <v>9.4</v>
      </c>
      <c r="U43" s="70">
        <f t="shared" si="16"/>
        <v>8</v>
      </c>
      <c r="V43" s="76">
        <f>MAX(V9:V39)</f>
        <v>1019.5</v>
      </c>
      <c r="W43" s="124">
        <f>MAX(W9:W39)</f>
        <v>1029.8005285623472</v>
      </c>
      <c r="X43" s="127"/>
      <c r="Y43" s="134"/>
      <c r="Z43" s="127"/>
      <c r="AT43">
        <f t="shared" si="13"/>
        <v>10.199510688148283</v>
      </c>
    </row>
    <row r="44" spans="1:46" ht="13.5" thickBot="1">
      <c r="A44" s="81" t="s">
        <v>22</v>
      </c>
      <c r="B44" s="82">
        <f>MIN(B9:B39)</f>
        <v>6.9</v>
      </c>
      <c r="C44" s="83">
        <f aca="true" t="shared" si="17" ref="C44:U44">MIN(C9:C39)</f>
        <v>6.1</v>
      </c>
      <c r="D44" s="83">
        <f t="shared" si="17"/>
        <v>14.9</v>
      </c>
      <c r="E44" s="83">
        <f t="shared" si="17"/>
        <v>1</v>
      </c>
      <c r="F44" s="84">
        <f t="shared" si="17"/>
        <v>8.85</v>
      </c>
      <c r="G44" s="85">
        <f t="shared" si="17"/>
        <v>75.4955057501166</v>
      </c>
      <c r="H44" s="85">
        <f>MIN(H9:H39)</f>
        <v>5.08707442094377</v>
      </c>
      <c r="I44" s="86">
        <f t="shared" si="17"/>
        <v>-3.4</v>
      </c>
      <c r="J44" s="84">
        <f t="shared" si="17"/>
        <v>0</v>
      </c>
      <c r="K44" s="86">
        <f t="shared" si="17"/>
        <v>9.8</v>
      </c>
      <c r="L44" s="83">
        <f t="shared" si="17"/>
        <v>10.9</v>
      </c>
      <c r="M44" s="83">
        <f t="shared" si="17"/>
        <v>12.4</v>
      </c>
      <c r="N44" s="83">
        <f t="shared" si="17"/>
        <v>13.2</v>
      </c>
      <c r="O44" s="84">
        <f t="shared" si="17"/>
        <v>14.1</v>
      </c>
      <c r="P44" s="82"/>
      <c r="Q44" s="120">
        <f t="shared" si="17"/>
        <v>9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997.3</v>
      </c>
      <c r="W44" s="125">
        <f>MIN(W9:W39)</f>
        <v>1007.3797444640137</v>
      </c>
      <c r="X44" s="128"/>
      <c r="Y44" s="136"/>
      <c r="Z44" s="128"/>
      <c r="AT44">
        <f t="shared" si="13"/>
        <v>10.504698413592978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10.447383591592562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10.205900782613753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15</v>
      </c>
      <c r="C61">
        <f>DCOUNTA(S8:S38,1,C59:C60)</f>
        <v>13</v>
      </c>
      <c r="D61">
        <f>DCOUNTA(S8:S38,1,D59:D60)</f>
        <v>8</v>
      </c>
      <c r="F61">
        <f>DCOUNTA(S8:S38,1,F59:F60)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10</v>
      </c>
      <c r="D64">
        <f>(D61-F61)</f>
        <v>5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F28" sqref="F2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103</v>
      </c>
      <c r="I4" s="60" t="s">
        <v>56</v>
      </c>
      <c r="J4" s="60">
        <v>2005</v>
      </c>
      <c r="K4" s="18"/>
      <c r="L4" s="18"/>
      <c r="M4" s="18"/>
      <c r="N4" s="19"/>
    </row>
    <row r="5" spans="1:14" ht="12.75">
      <c r="A5" s="27"/>
      <c r="B5" s="3"/>
      <c r="C5" s="3"/>
      <c r="D5" s="3" t="s">
        <v>141</v>
      </c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142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20.143333333333327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9.976666666666665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15.06</v>
      </c>
      <c r="D9" s="5">
        <v>1.6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27.8</v>
      </c>
      <c r="C10" s="5" t="s">
        <v>32</v>
      </c>
      <c r="D10" s="5">
        <f>Data1!$AA$41</f>
        <v>4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1</v>
      </c>
      <c r="C11" s="5" t="s">
        <v>32</v>
      </c>
      <c r="D11" s="24">
        <f>Data1!$AB$41</f>
        <v>24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-3.4</v>
      </c>
      <c r="C12" s="5" t="s">
        <v>32</v>
      </c>
      <c r="D12" s="24">
        <f>Data1!$AC$41</f>
        <v>24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15.373333333333331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115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63.10000000000001</v>
      </c>
      <c r="D17" s="5">
        <v>118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12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10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15.9</v>
      </c>
      <c r="D21" s="5"/>
      <c r="E21" s="3"/>
      <c r="F21" s="40">
        <v>13</v>
      </c>
      <c r="G21" s="93" t="s">
        <v>135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10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30</v>
      </c>
      <c r="F25" s="40">
        <v>17</v>
      </c>
      <c r="G25" s="93" t="s">
        <v>126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40</v>
      </c>
      <c r="D30" s="5"/>
      <c r="E30" s="5"/>
      <c r="F30" s="40">
        <v>22</v>
      </c>
      <c r="G30" s="93" t="s">
        <v>131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1</v>
      </c>
      <c r="D31" s="22"/>
      <c r="E31" s="5"/>
      <c r="F31" s="40">
        <v>23</v>
      </c>
      <c r="G31" s="93" t="s">
        <v>132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2" t="s">
        <v>143</v>
      </c>
      <c r="B43" s="3" t="s">
        <v>144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146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2009-08-12T13:26:43Z</dcterms:modified>
  <cp:category/>
  <cp:version/>
  <cp:contentType/>
  <cp:contentStatus/>
</cp:coreProperties>
</file>