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<sst xmlns="http://schemas.openxmlformats.org/spreadsheetml/2006/main" count="194" uniqueCount="167">
  <si>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</si>
  <si>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</si>
  <si>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</si>
  <si>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</si>
  <si>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</si>
  <si>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</si>
  <si>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</si>
  <si>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</si>
  <si>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</si>
  <si>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</si>
  <si>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</si>
  <si>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</si>
  <si>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</si>
  <si>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</si>
  <si>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</si>
  <si>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</si>
  <si>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</si>
  <si>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</si>
  <si>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</si>
  <si>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</si>
  <si>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</si>
  <si>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</si>
  <si>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</si>
  <si>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</si>
  <si>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</si>
  <si>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</si>
  <si>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</si>
  <si>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</si>
  <si>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</si>
  <si>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</si>
  <si>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</si>
  <si>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</si>
  <si>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</si>
  <si>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</si>
  <si>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</si>
  <si>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</si>
  <si>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</si>
  <si>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</si>
  <si>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</si>
  <si>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</si>
  <si>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</si>
  <si>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</si>
  <si>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</si>
  <si>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</si>
  <si>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</si>
  <si>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</si>
  <si>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</si>
  <si>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</si>
  <si>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</si>
  <si>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</si>
  <si>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</si>
  <si>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</si>
  <si>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</si>
  <si>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</si>
  <si>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</si>
  <si>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</si>
  <si>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</si>
  <si>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</si>
  <si>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</si>
  <si>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</si>
  <si>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</si>
  <si>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</si>
  <si>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</si>
  <si>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</si>
  <si>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</si>
  <si>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</si>
  <si>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</si>
  <si>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</si>
  <si>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</si>
  <si>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</si>
  <si>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</si>
  <si>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</si>
  <si>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</si>
  <si>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</si>
  <si>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</si>
  <si>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</si>
  <si>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</si>
  <si>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</si>
  <si>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</si>
  <si>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</si>
  <si>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</si>
  <si>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</si>
  <si>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</si>
  <si>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</si>
  <si>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</si>
  <si>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</si>
  <si>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</si>
  <si>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</si>
  <si>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</si>
  <si>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</si>
  <si>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</si>
  <si>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</si>
  <si>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</si>
  <si>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</si>
  <si>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</si>
  <si>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</si>
  <si>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</si>
  <si>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</si>
  <si>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</si>
  <si>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</si>
  <si>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</si>
  <si>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</si>
  <si>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</si>
  <si>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Sept</t>
  </si>
  <si>
    <t>Calm</t>
  </si>
  <si>
    <t xml:space="preserve">A chilly start to the day with some mist, but clear. Turning warm with good sunny spells. </t>
  </si>
  <si>
    <t>SW</t>
  </si>
  <si>
    <t>Cool first thing, then bright or sunny with temperatures rising nicely. Breezy though!</t>
  </si>
  <si>
    <t>NW2</t>
  </si>
  <si>
    <t>S3</t>
  </si>
  <si>
    <t>Rather cloudy, but some brief bright or sunny intervals. Warm, with rain overnight.</t>
  </si>
  <si>
    <t>SW4</t>
  </si>
  <si>
    <t>Windy with showers at times, but also some sunshine as well. Feeling cool.</t>
  </si>
  <si>
    <t>A wet start, but gradually brightening. Sunnier later and feeling quite warm.</t>
  </si>
  <si>
    <t>S5</t>
  </si>
  <si>
    <t>W5</t>
  </si>
  <si>
    <t>Very windy at times, cloudy with early rain clearing. A few light but blustery showers.</t>
  </si>
  <si>
    <t>Warm, breezy and bright with some sunshine. Feeling quite humid. Brief shower pm.</t>
  </si>
  <si>
    <t>Breezy but generally quite warm. An off light shower through the day too.</t>
  </si>
  <si>
    <t>Windy and cool, with a lot of cloud through the day some one or two showers.</t>
  </si>
  <si>
    <t>Bright  with sunny spells, but windy. Cloudier later with heavy showers for a time.</t>
  </si>
  <si>
    <t>SSW5</t>
  </si>
  <si>
    <t>Csome brightness, but generally cloudier at times and cooler. Rain overnight.</t>
  </si>
  <si>
    <t>SW7</t>
  </si>
  <si>
    <t>WSW5</t>
  </si>
  <si>
    <t>Windy, but less so than yesterday. Some bright intervals, but an odd blustery shower.</t>
  </si>
  <si>
    <t>Very windy with early rain clearing. Brighter later, but remaining windy.</t>
  </si>
  <si>
    <t>W4</t>
  </si>
  <si>
    <t>tr</t>
  </si>
  <si>
    <t>Less windy, though still breezy. A lot of cloud, but some brightness at times.</t>
  </si>
  <si>
    <t>ESE3</t>
  </si>
  <si>
    <t xml:space="preserve">Light winds, and a chilly bright start. Becoming cloudier as the day wore on. </t>
  </si>
  <si>
    <t>SSW2</t>
  </si>
  <si>
    <t>Bright or sunny spells and scattered showers in the afternoon. Thunder heard too.*</t>
  </si>
  <si>
    <t>One or two light showers, but breezy with bright spells and cloud too.</t>
  </si>
  <si>
    <t>WSW4</t>
  </si>
  <si>
    <t>Bright spells again with some sunshine, after a cold start. A little breezy at times.</t>
  </si>
  <si>
    <t>SSW4</t>
  </si>
  <si>
    <t>Cloudy with outbreaks of moslt light rain, on and off through the day. Average temps.</t>
  </si>
  <si>
    <t>Bright or sunny for much of the morning, but turning cloudy and more humid later.</t>
  </si>
  <si>
    <t>SW5</t>
  </si>
  <si>
    <t>Bright but windy, with some fairly strong gusts at times. Feeling pleasant out of the wind.</t>
  </si>
  <si>
    <t>Breezy, but not as windy as yesterday. Some bright or sunny spells in the morning.</t>
  </si>
  <si>
    <t>S4</t>
  </si>
  <si>
    <t>Still fairly breezy, but again some bright or sunny intervals. Feeling quite warm.</t>
  </si>
  <si>
    <t>Bright but rather cool through the morning. Turning warmer but cloudier by afternoon.</t>
  </si>
  <si>
    <t>W3</t>
  </si>
  <si>
    <t>Cloudy with outbreaks of rain on and off through the day. Breezy at times too.</t>
  </si>
  <si>
    <t>SW2</t>
  </si>
  <si>
    <t>Very warm and sunny for late-September, after a cloudy and misty start. Winds light.</t>
  </si>
  <si>
    <t>Bright or sunny with some warm sunshine through the day. Mostly light winds.</t>
  </si>
  <si>
    <t>Sunny and hot after a misty start. Breezy at times, but this didn't prevent temps soaring.</t>
  </si>
  <si>
    <t>SSE2</t>
  </si>
  <si>
    <t>SE2</t>
  </si>
  <si>
    <t>Exceptioanlly hot for so late in September. Long sunny spells with cleark skies.</t>
  </si>
  <si>
    <t>Hot and sunny after a misty start. Temperatures equalling the september record.</t>
  </si>
  <si>
    <t>Hotter still today - remarkable for so late in the year. Lots of sun and record temps.</t>
  </si>
  <si>
    <t xml:space="preserve">30th: max 28.9C - record smashed today, with the hottest on record for this month. </t>
  </si>
  <si>
    <t>Quite remarkable for so late in the year.</t>
  </si>
  <si>
    <t>29th: max 27.9C, equal with previous hottest for September (2006)</t>
  </si>
  <si>
    <t>Days of gale gusts</t>
  </si>
  <si>
    <t>NOTES:</t>
  </si>
  <si>
    <t xml:space="preserve">Overall, this was the warmest September since 2006 with temperatures consistently above average. However, a very unusual hot spell at the </t>
  </si>
  <si>
    <t>end of the month saw temperatures climb to 28.9C on the 30th - the hottest September temperatures at this station. Unusually, the coldest</t>
  </si>
  <si>
    <t>temperature occurred on the 1st at 4.1C - but even this was not especially low for the month. Rainfall was again on the dry side, continuing</t>
  </si>
  <si>
    <t xml:space="preserve">the worrying trend of below average months. However, it was no where near as dry as September 2009 which measured 16mm. </t>
  </si>
  <si>
    <t>The highest min on the 10th (17.5C) was the warmest night for September on record here - another noteworthy fact!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</si>
</sst>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22.6</c:v>
                </c:pt>
                <c:pt idx="1">
                  <c:v>23.9</c:v>
                </c:pt>
                <c:pt idx="2">
                  <c:v>22.4</c:v>
                </c:pt>
                <c:pt idx="3">
                  <c:v>20.3</c:v>
                </c:pt>
                <c:pt idx="4">
                  <c:v>18.7</c:v>
                </c:pt>
                <c:pt idx="5">
                  <c:v>18.2</c:v>
                </c:pt>
                <c:pt idx="6">
                  <c:v>16.8</c:v>
                </c:pt>
                <c:pt idx="7">
                  <c:v>21.4</c:v>
                </c:pt>
                <c:pt idx="8">
                  <c:v>23.1</c:v>
                </c:pt>
                <c:pt idx="9">
                  <c:v>23.2</c:v>
                </c:pt>
                <c:pt idx="10">
                  <c:v>19.6</c:v>
                </c:pt>
                <c:pt idx="11">
                  <c:v>20</c:v>
                </c:pt>
                <c:pt idx="12">
                  <c:v>18.3</c:v>
                </c:pt>
                <c:pt idx="13">
                  <c:v>18.4</c:v>
                </c:pt>
                <c:pt idx="14">
                  <c:v>18.7</c:v>
                </c:pt>
                <c:pt idx="15">
                  <c:v>19.8</c:v>
                </c:pt>
                <c:pt idx="16">
                  <c:v>17.2</c:v>
                </c:pt>
                <c:pt idx="17">
                  <c:v>18</c:v>
                </c:pt>
                <c:pt idx="18">
                  <c:v>16.6</c:v>
                </c:pt>
                <c:pt idx="19">
                  <c:v>17.1</c:v>
                </c:pt>
                <c:pt idx="20">
                  <c:v>17.3</c:v>
                </c:pt>
                <c:pt idx="21">
                  <c:v>16.8</c:v>
                </c:pt>
                <c:pt idx="22">
                  <c:v>18</c:v>
                </c:pt>
                <c:pt idx="23">
                  <c:v>20.2</c:v>
                </c:pt>
                <c:pt idx="24">
                  <c:v>17.2</c:v>
                </c:pt>
                <c:pt idx="25">
                  <c:v>19.7</c:v>
                </c:pt>
                <c:pt idx="26">
                  <c:v>23.2</c:v>
                </c:pt>
                <c:pt idx="27">
                  <c:v>26.1</c:v>
                </c:pt>
                <c:pt idx="28">
                  <c:v>27.9</c:v>
                </c:pt>
                <c:pt idx="29">
                  <c:v>28.9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4.1</c:v>
                </c:pt>
                <c:pt idx="1">
                  <c:v>9.6</c:v>
                </c:pt>
                <c:pt idx="2">
                  <c:v>13</c:v>
                </c:pt>
                <c:pt idx="3">
                  <c:v>14.1</c:v>
                </c:pt>
                <c:pt idx="4">
                  <c:v>10.3</c:v>
                </c:pt>
                <c:pt idx="5">
                  <c:v>12.6</c:v>
                </c:pt>
                <c:pt idx="6">
                  <c:v>12.4</c:v>
                </c:pt>
                <c:pt idx="7">
                  <c:v>11.5</c:v>
                </c:pt>
                <c:pt idx="8">
                  <c:v>12.6</c:v>
                </c:pt>
                <c:pt idx="9">
                  <c:v>17.5</c:v>
                </c:pt>
                <c:pt idx="10">
                  <c:v>12.7</c:v>
                </c:pt>
                <c:pt idx="11">
                  <c:v>13</c:v>
                </c:pt>
                <c:pt idx="12">
                  <c:v>11.8</c:v>
                </c:pt>
                <c:pt idx="13">
                  <c:v>9.8</c:v>
                </c:pt>
                <c:pt idx="14">
                  <c:v>6.4</c:v>
                </c:pt>
                <c:pt idx="15">
                  <c:v>10.5</c:v>
                </c:pt>
                <c:pt idx="16">
                  <c:v>12</c:v>
                </c:pt>
                <c:pt idx="17">
                  <c:v>5.4</c:v>
                </c:pt>
                <c:pt idx="18">
                  <c:v>9.4</c:v>
                </c:pt>
                <c:pt idx="19">
                  <c:v>14.3</c:v>
                </c:pt>
                <c:pt idx="20">
                  <c:v>8.9</c:v>
                </c:pt>
                <c:pt idx="21">
                  <c:v>8.7</c:v>
                </c:pt>
                <c:pt idx="22">
                  <c:v>8.8</c:v>
                </c:pt>
                <c:pt idx="23">
                  <c:v>9.1</c:v>
                </c:pt>
                <c:pt idx="24">
                  <c:v>12.7</c:v>
                </c:pt>
                <c:pt idx="25">
                  <c:v>12.6</c:v>
                </c:pt>
                <c:pt idx="26">
                  <c:v>9.1</c:v>
                </c:pt>
                <c:pt idx="27">
                  <c:v>12.7</c:v>
                </c:pt>
                <c:pt idx="28">
                  <c:v>12.7</c:v>
                </c:pt>
                <c:pt idx="29">
                  <c:v>12.6</c:v>
                </c:pt>
              </c:numCache>
            </c:numRef>
          </c:val>
          <c:smooth val="0"/>
        </c:ser>
        <c:marker val="1"/>
        <c:axId val="63236155"/>
        <c:axId val="32254484"/>
      </c:lineChart>
      <c:catAx>
        <c:axId val="6323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54484"/>
        <c:crosses val="autoZero"/>
        <c:auto val="1"/>
        <c:lblOffset val="100"/>
        <c:noMultiLvlLbl val="0"/>
      </c:catAx>
      <c:valAx>
        <c:axId val="32254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32361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4.4</c:v>
                </c:pt>
                <c:pt idx="3">
                  <c:v>0.8</c:v>
                </c:pt>
                <c:pt idx="4">
                  <c:v>2.8</c:v>
                </c:pt>
                <c:pt idx="5">
                  <c:v>0.2</c:v>
                </c:pt>
                <c:pt idx="6">
                  <c:v>0.6</c:v>
                </c:pt>
                <c:pt idx="7">
                  <c:v>0.2</c:v>
                </c:pt>
                <c:pt idx="8">
                  <c:v>0</c:v>
                </c:pt>
                <c:pt idx="9">
                  <c:v>10.4</c:v>
                </c:pt>
                <c:pt idx="10">
                  <c:v>2.1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4.3</c:v>
                </c:pt>
                <c:pt idx="16">
                  <c:v>1.1</c:v>
                </c:pt>
                <c:pt idx="17">
                  <c:v>0</c:v>
                </c:pt>
                <c:pt idx="18">
                  <c:v>0</c:v>
                </c:pt>
                <c:pt idx="19">
                  <c:v>3.1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1.6</c:v>
                </c:pt>
                <c:pt idx="24">
                  <c:v>3.1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21854901"/>
        <c:axId val="62476382"/>
      </c:barChart>
      <c:catAx>
        <c:axId val="21854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76382"/>
        <c:crosses val="autoZero"/>
        <c:auto val="1"/>
        <c:lblOffset val="100"/>
        <c:noMultiLvlLbl val="0"/>
      </c:catAx>
      <c:valAx>
        <c:axId val="62476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18549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8.1</c:v>
                </c:pt>
                <c:pt idx="1">
                  <c:v>5.5</c:v>
                </c:pt>
                <c:pt idx="2">
                  <c:v>1.5</c:v>
                </c:pt>
                <c:pt idx="3">
                  <c:v>1.1</c:v>
                </c:pt>
                <c:pt idx="4">
                  <c:v>2.3</c:v>
                </c:pt>
                <c:pt idx="5">
                  <c:v>0.7</c:v>
                </c:pt>
                <c:pt idx="6">
                  <c:v>0.4</c:v>
                </c:pt>
                <c:pt idx="7">
                  <c:v>1.6</c:v>
                </c:pt>
                <c:pt idx="8">
                  <c:v>4.5</c:v>
                </c:pt>
                <c:pt idx="9">
                  <c:v>3.1</c:v>
                </c:pt>
                <c:pt idx="10">
                  <c:v>3.3</c:v>
                </c:pt>
                <c:pt idx="11">
                  <c:v>4.6</c:v>
                </c:pt>
                <c:pt idx="12">
                  <c:v>6.1</c:v>
                </c:pt>
                <c:pt idx="13">
                  <c:v>1.4</c:v>
                </c:pt>
                <c:pt idx="14">
                  <c:v>1</c:v>
                </c:pt>
                <c:pt idx="15">
                  <c:v>0.3</c:v>
                </c:pt>
                <c:pt idx="16">
                  <c:v>4.4</c:v>
                </c:pt>
                <c:pt idx="17">
                  <c:v>2</c:v>
                </c:pt>
                <c:pt idx="18">
                  <c:v>2.8</c:v>
                </c:pt>
                <c:pt idx="19">
                  <c:v>0</c:v>
                </c:pt>
                <c:pt idx="20">
                  <c:v>2.4</c:v>
                </c:pt>
                <c:pt idx="21">
                  <c:v>3.4</c:v>
                </c:pt>
                <c:pt idx="22">
                  <c:v>4.6</c:v>
                </c:pt>
                <c:pt idx="23">
                  <c:v>2.4</c:v>
                </c:pt>
                <c:pt idx="24">
                  <c:v>0.1</c:v>
                </c:pt>
                <c:pt idx="25">
                  <c:v>3.5</c:v>
                </c:pt>
                <c:pt idx="26">
                  <c:v>6.5</c:v>
                </c:pt>
                <c:pt idx="27">
                  <c:v>7.1</c:v>
                </c:pt>
                <c:pt idx="28">
                  <c:v>6.6</c:v>
                </c:pt>
              </c:numCache>
            </c:numRef>
          </c:val>
        </c:ser>
        <c:axId val="25416527"/>
        <c:axId val="27422152"/>
      </c:barChart>
      <c:catAx>
        <c:axId val="25416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22152"/>
        <c:crosses val="autoZero"/>
        <c:auto val="1"/>
        <c:lblOffset val="100"/>
        <c:noMultiLvlLbl val="0"/>
      </c:catAx>
      <c:valAx>
        <c:axId val="27422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54165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1.7</c:v>
                </c:pt>
                <c:pt idx="1">
                  <c:v>4.4</c:v>
                </c:pt>
                <c:pt idx="2">
                  <c:v>10.6</c:v>
                </c:pt>
                <c:pt idx="3">
                  <c:v>13.4</c:v>
                </c:pt>
                <c:pt idx="4">
                  <c:v>8.5</c:v>
                </c:pt>
                <c:pt idx="5">
                  <c:v>10.6</c:v>
                </c:pt>
                <c:pt idx="6">
                  <c:v>10.6</c:v>
                </c:pt>
                <c:pt idx="7">
                  <c:v>10.4</c:v>
                </c:pt>
                <c:pt idx="8">
                  <c:v>8.2</c:v>
                </c:pt>
                <c:pt idx="9">
                  <c:v>15.1</c:v>
                </c:pt>
                <c:pt idx="10">
                  <c:v>10.9</c:v>
                </c:pt>
                <c:pt idx="11">
                  <c:v>12.4</c:v>
                </c:pt>
                <c:pt idx="12">
                  <c:v>10</c:v>
                </c:pt>
                <c:pt idx="13">
                  <c:v>7.2</c:v>
                </c:pt>
                <c:pt idx="14">
                  <c:v>2.2</c:v>
                </c:pt>
                <c:pt idx="15">
                  <c:v>5.8</c:v>
                </c:pt>
                <c:pt idx="16">
                  <c:v>10.2</c:v>
                </c:pt>
                <c:pt idx="17">
                  <c:v>1.2</c:v>
                </c:pt>
                <c:pt idx="18">
                  <c:v>7.5</c:v>
                </c:pt>
                <c:pt idx="19">
                  <c:v>12.2</c:v>
                </c:pt>
                <c:pt idx="20">
                  <c:v>4.9</c:v>
                </c:pt>
                <c:pt idx="21">
                  <c:v>5.5</c:v>
                </c:pt>
                <c:pt idx="22">
                  <c:v>6.3</c:v>
                </c:pt>
                <c:pt idx="23">
                  <c:v>6.8</c:v>
                </c:pt>
                <c:pt idx="24">
                  <c:v>11.3</c:v>
                </c:pt>
                <c:pt idx="25">
                  <c:v>11</c:v>
                </c:pt>
                <c:pt idx="26">
                  <c:v>5</c:v>
                </c:pt>
                <c:pt idx="27">
                  <c:v>8.1</c:v>
                </c:pt>
                <c:pt idx="28">
                  <c:v>8.9</c:v>
                </c:pt>
                <c:pt idx="29">
                  <c:v>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45472777"/>
        <c:axId val="6601810"/>
      </c:lineChart>
      <c:catAx>
        <c:axId val="45472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1810"/>
        <c:crosses val="autoZero"/>
        <c:auto val="1"/>
        <c:lblOffset val="100"/>
        <c:noMultiLvlLbl val="0"/>
      </c:catAx>
      <c:valAx>
        <c:axId val="6601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54727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13</c:v>
                </c:pt>
                <c:pt idx="1">
                  <c:v>11</c:v>
                </c:pt>
                <c:pt idx="2">
                  <c:v>16</c:v>
                </c:pt>
                <c:pt idx="3">
                  <c:v>14.5</c:v>
                </c:pt>
                <c:pt idx="4">
                  <c:v>11</c:v>
                </c:pt>
                <c:pt idx="5">
                  <c:v>14</c:v>
                </c:pt>
                <c:pt idx="6">
                  <c:v>14.5</c:v>
                </c:pt>
                <c:pt idx="7">
                  <c:v>14</c:v>
                </c:pt>
                <c:pt idx="8">
                  <c:v>18.5</c:v>
                </c:pt>
                <c:pt idx="9">
                  <c:v>20</c:v>
                </c:pt>
                <c:pt idx="10">
                  <c:v>15</c:v>
                </c:pt>
                <c:pt idx="11">
                  <c:v>18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15</c:v>
                </c:pt>
                <c:pt idx="16">
                  <c:v>14</c:v>
                </c:pt>
                <c:pt idx="17">
                  <c:v>12</c:v>
                </c:pt>
                <c:pt idx="18">
                  <c:v>14</c:v>
                </c:pt>
                <c:pt idx="19">
                  <c:v>14.5</c:v>
                </c:pt>
                <c:pt idx="20">
                  <c:v>14</c:v>
                </c:pt>
                <c:pt idx="21">
                  <c:v>14.1</c:v>
                </c:pt>
                <c:pt idx="22">
                  <c:v>13.5</c:v>
                </c:pt>
                <c:pt idx="23">
                  <c:v>13</c:v>
                </c:pt>
                <c:pt idx="24">
                  <c:v>15.5</c:v>
                </c:pt>
                <c:pt idx="25">
                  <c:v>15.5</c:v>
                </c:pt>
                <c:pt idx="26">
                  <c:v>14</c:v>
                </c:pt>
                <c:pt idx="27">
                  <c:v>17.5</c:v>
                </c:pt>
                <c:pt idx="28">
                  <c:v>18.5</c:v>
                </c:pt>
                <c:pt idx="29">
                  <c:v>18.5</c:v>
                </c:pt>
              </c:numCache>
            </c:numRef>
          </c:val>
          <c:smooth val="0"/>
        </c:ser>
        <c:marker val="1"/>
        <c:axId val="59416291"/>
        <c:axId val="64984572"/>
      </c:lineChart>
      <c:catAx>
        <c:axId val="59416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84572"/>
        <c:crosses val="autoZero"/>
        <c:auto val="1"/>
        <c:lblOffset val="100"/>
        <c:noMultiLvlLbl val="0"/>
      </c:catAx>
      <c:valAx>
        <c:axId val="64984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94162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14.9</c:v>
                </c:pt>
                <c:pt idx="1">
                  <c:v>14.9</c:v>
                </c:pt>
                <c:pt idx="2">
                  <c:v>14.9</c:v>
                </c:pt>
                <c:pt idx="3">
                  <c:v>15</c:v>
                </c:pt>
                <c:pt idx="4">
                  <c:v>15.1</c:v>
                </c:pt>
                <c:pt idx="5">
                  <c:v>15.1</c:v>
                </c:pt>
                <c:pt idx="6">
                  <c:v>15</c:v>
                </c:pt>
                <c:pt idx="7">
                  <c:v>15</c:v>
                </c:pt>
                <c:pt idx="8">
                  <c:v>14.9</c:v>
                </c:pt>
                <c:pt idx="9">
                  <c:v>14.9</c:v>
                </c:pt>
                <c:pt idx="10">
                  <c:v>15.1</c:v>
                </c:pt>
                <c:pt idx="11">
                  <c:v>15.1</c:v>
                </c:pt>
                <c:pt idx="12">
                  <c:v>15.1</c:v>
                </c:pt>
                <c:pt idx="13">
                  <c:v>15.1</c:v>
                </c:pt>
                <c:pt idx="14">
                  <c:v>15.1</c:v>
                </c:pt>
                <c:pt idx="15">
                  <c:v>14.9</c:v>
                </c:pt>
                <c:pt idx="16">
                  <c:v>14.8</c:v>
                </c:pt>
                <c:pt idx="17">
                  <c:v>14.8</c:v>
                </c:pt>
                <c:pt idx="18">
                  <c:v>14.7</c:v>
                </c:pt>
                <c:pt idx="19">
                  <c:v>14.8</c:v>
                </c:pt>
                <c:pt idx="20">
                  <c:v>14.6</c:v>
                </c:pt>
                <c:pt idx="21">
                  <c:v>14.6</c:v>
                </c:pt>
                <c:pt idx="22">
                  <c:v>14.5</c:v>
                </c:pt>
                <c:pt idx="23">
                  <c:v>14.4</c:v>
                </c:pt>
                <c:pt idx="24">
                  <c:v>14.3</c:v>
                </c:pt>
                <c:pt idx="25">
                  <c:v>14.4</c:v>
                </c:pt>
                <c:pt idx="26">
                  <c:v>14.4</c:v>
                </c:pt>
                <c:pt idx="27">
                  <c:v>14.4</c:v>
                </c:pt>
                <c:pt idx="28">
                  <c:v>14.5</c:v>
                </c:pt>
                <c:pt idx="29">
                  <c:v>14.6</c:v>
                </c:pt>
              </c:numCache>
            </c:numRef>
          </c:val>
          <c:smooth val="0"/>
        </c:ser>
        <c:marker val="1"/>
        <c:axId val="47990237"/>
        <c:axId val="29258950"/>
      </c:lineChart>
      <c:catAx>
        <c:axId val="4799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58950"/>
        <c:crosses val="autoZero"/>
        <c:auto val="1"/>
        <c:lblOffset val="100"/>
        <c:noMultiLvlLbl val="0"/>
      </c:catAx>
      <c:valAx>
        <c:axId val="2925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79902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1016.4017153328504</c:v>
                </c:pt>
                <c:pt idx="1">
                  <c:v>1011.2216808669399</c:v>
                </c:pt>
                <c:pt idx="2">
                  <c:v>1007.7347959981397</c:v>
                </c:pt>
                <c:pt idx="3">
                  <c:v>1005.8892123861646</c:v>
                </c:pt>
                <c:pt idx="4">
                  <c:v>1005.46946692606</c:v>
                </c:pt>
                <c:pt idx="5">
                  <c:v>1002.0226820341818</c:v>
                </c:pt>
                <c:pt idx="6">
                  <c:v>1009.107500613227</c:v>
                </c:pt>
                <c:pt idx="7">
                  <c:v>1006.2134645597115</c:v>
                </c:pt>
                <c:pt idx="8">
                  <c:v>1008.3588917097277</c:v>
                </c:pt>
                <c:pt idx="9">
                  <c:v>1000.6222346241145</c:v>
                </c:pt>
                <c:pt idx="10">
                  <c:v>1001.6186406301357</c:v>
                </c:pt>
                <c:pt idx="11">
                  <c:v>996.0371985217683</c:v>
                </c:pt>
                <c:pt idx="12">
                  <c:v>1008.501430042288</c:v>
                </c:pt>
                <c:pt idx="13">
                  <c:v>1016.4231730885674</c:v>
                </c:pt>
                <c:pt idx="14">
                  <c:v>1021.816805061062</c:v>
                </c:pt>
                <c:pt idx="15">
                  <c:v>1013.8515096337301</c:v>
                </c:pt>
                <c:pt idx="16">
                  <c:v>1003.280489361349</c:v>
                </c:pt>
                <c:pt idx="17">
                  <c:v>1002.5505715110584</c:v>
                </c:pt>
                <c:pt idx="18">
                  <c:v>1011.8667601623674</c:v>
                </c:pt>
                <c:pt idx="19">
                  <c:v>1013.5378620494939</c:v>
                </c:pt>
                <c:pt idx="20">
                  <c:v>1015.2145616685306</c:v>
                </c:pt>
                <c:pt idx="21">
                  <c:v>1018.9773961222875</c:v>
                </c:pt>
                <c:pt idx="22">
                  <c:v>1017.8517727026205</c:v>
                </c:pt>
                <c:pt idx="23">
                  <c:v>1014.139288779832</c:v>
                </c:pt>
                <c:pt idx="24">
                  <c:v>1013.1232336852771</c:v>
                </c:pt>
                <c:pt idx="25">
                  <c:v>1019.9883178132806</c:v>
                </c:pt>
                <c:pt idx="26">
                  <c:v>1027.5096361922342</c:v>
                </c:pt>
                <c:pt idx="27">
                  <c:v>1026.4759657232132</c:v>
                </c:pt>
                <c:pt idx="28">
                  <c:v>1023.7105094521033</c:v>
                </c:pt>
                <c:pt idx="29">
                  <c:v>1022.2199275533328</c:v>
                </c:pt>
              </c:numCache>
            </c:numRef>
          </c:val>
          <c:smooth val="0"/>
        </c:ser>
        <c:marker val="1"/>
        <c:axId val="62003959"/>
        <c:axId val="21164720"/>
      </c:lineChart>
      <c:catAx>
        <c:axId val="62003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64720"/>
        <c:crosses val="autoZero"/>
        <c:auto val="1"/>
        <c:lblOffset val="100"/>
        <c:noMultiLvlLbl val="0"/>
      </c:catAx>
      <c:valAx>
        <c:axId val="21164720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2003959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13.508140876277958</c:v>
                </c:pt>
                <c:pt idx="1">
                  <c:v>13.236195428022317</c:v>
                </c:pt>
                <c:pt idx="2">
                  <c:v>14.08571470897753</c:v>
                </c:pt>
                <c:pt idx="3">
                  <c:v>13.892571487368246</c:v>
                </c:pt>
                <c:pt idx="4">
                  <c:v>9.863383487857053</c:v>
                </c:pt>
                <c:pt idx="5">
                  <c:v>14.352547020192684</c:v>
                </c:pt>
                <c:pt idx="6">
                  <c:v>11.28589284979939</c:v>
                </c:pt>
                <c:pt idx="7">
                  <c:v>11.78001865819223</c:v>
                </c:pt>
                <c:pt idx="8">
                  <c:v>16.80141336063655</c:v>
                </c:pt>
                <c:pt idx="9">
                  <c:v>17.857296254046425</c:v>
                </c:pt>
                <c:pt idx="10">
                  <c:v>12.506081996483493</c:v>
                </c:pt>
                <c:pt idx="11">
                  <c:v>13.918000332490031</c:v>
                </c:pt>
                <c:pt idx="12">
                  <c:v>9.623141991476185</c:v>
                </c:pt>
                <c:pt idx="13">
                  <c:v>9.745185166973341</c:v>
                </c:pt>
                <c:pt idx="14">
                  <c:v>10.796990699731603</c:v>
                </c:pt>
                <c:pt idx="15">
                  <c:v>13.131117452071521</c:v>
                </c:pt>
                <c:pt idx="16">
                  <c:v>10.49456853258483</c:v>
                </c:pt>
                <c:pt idx="17">
                  <c:v>11.140272380561328</c:v>
                </c:pt>
                <c:pt idx="18">
                  <c:v>10.900648012738406</c:v>
                </c:pt>
                <c:pt idx="19">
                  <c:v>14.352547020192684</c:v>
                </c:pt>
                <c:pt idx="20">
                  <c:v>9.205888581071422</c:v>
                </c:pt>
                <c:pt idx="21">
                  <c:v>9.48653964832035</c:v>
                </c:pt>
                <c:pt idx="22">
                  <c:v>10.745009795094095</c:v>
                </c:pt>
                <c:pt idx="23">
                  <c:v>11.95677418957125</c:v>
                </c:pt>
                <c:pt idx="24">
                  <c:v>14.482838478403233</c:v>
                </c:pt>
                <c:pt idx="25">
                  <c:v>11.772831164560522</c:v>
                </c:pt>
                <c:pt idx="26">
                  <c:v>13.969934952624786</c:v>
                </c:pt>
                <c:pt idx="27">
                  <c:v>16.507788765892784</c:v>
                </c:pt>
                <c:pt idx="28">
                  <c:v>16.62996528252827</c:v>
                </c:pt>
                <c:pt idx="29">
                  <c:v>15.890303734078183</c:v>
                </c:pt>
              </c:numCache>
            </c:numRef>
          </c:val>
          <c:smooth val="0"/>
        </c:ser>
        <c:marker val="1"/>
        <c:axId val="56264753"/>
        <c:axId val="36620730"/>
      </c:lineChart>
      <c:catAx>
        <c:axId val="56264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20730"/>
        <c:crosses val="autoZero"/>
        <c:auto val="1"/>
        <c:lblOffset val="100"/>
        <c:noMultiLvlLbl val="0"/>
      </c:catAx>
      <c:valAx>
        <c:axId val="36620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62647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8275136-d5b3-4617-bdea-5c3b7332cf06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6582354-caa8-4c87-8364-35a93b2f5dd0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0.03525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4c59ecf-6292-44ed-83dc-cb9aea836228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44805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22e6838-392d-49d9-824c-e2a2dfc30933}" type="TxLink">
            <a:rPr lang="en-US" cap="none" sz="1000" b="0" i="0" u="none" baseline="0">
              <a:latin typeface="Arial"/>
              <a:ea typeface="Arial"/>
              <a:cs typeface="Arial"/>
            </a:rPr>
            <a:t>8.1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edd09b7-7d8b-41de-94de-b8419267c4cb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0.02375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cadb084-a1c6-4ef2-9121-da99b5d9b3d4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0.026</cdr:y>
    </cdr:from>
    <cdr:to>
      <cdr:x>0.91375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b6c75a3-750b-40bd-89e7-0e39d640aa16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0.02825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fa0c541-d97d-4e3e-9db5-19d550ac1adf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1417c5b-9a14-4e89-add9-4ef2ed6aa645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B2" sqref="B2"/>
      <selection pane="bottomLeft" activeCell="I26" sqref="I26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90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103</v>
      </c>
      <c r="R4" s="60">
        <v>2011</v>
      </c>
      <c r="S4" s="60"/>
      <c r="T4" s="7"/>
      <c r="U4" s="7"/>
      <c r="V4" s="60"/>
      <c r="W4" s="18"/>
      <c r="X4" s="102"/>
      <c r="Y4" s="99"/>
      <c r="Z4" s="148" t="s">
        <v>91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84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73</v>
      </c>
      <c r="H6" s="57" t="s">
        <v>78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101</v>
      </c>
      <c r="T6" s="31" t="s">
        <v>3</v>
      </c>
      <c r="U6" s="31" t="s">
        <v>3</v>
      </c>
      <c r="V6" s="31" t="s">
        <v>98</v>
      </c>
      <c r="W6" s="38" t="s">
        <v>60</v>
      </c>
      <c r="X6" s="104" t="s">
        <v>60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72</v>
      </c>
      <c r="H7" s="58" t="s">
        <v>79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89</v>
      </c>
      <c r="S7" t="s">
        <v>102</v>
      </c>
      <c r="T7" s="32"/>
      <c r="U7" s="32" t="s">
        <v>46</v>
      </c>
      <c r="V7" s="37" t="s">
        <v>99</v>
      </c>
      <c r="W7" s="39" t="s">
        <v>61</v>
      </c>
      <c r="X7" s="105" t="s">
        <v>62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57</v>
      </c>
      <c r="G8" s="33" t="s">
        <v>36</v>
      </c>
      <c r="H8" s="33" t="s">
        <v>80</v>
      </c>
      <c r="I8" s="56" t="s">
        <v>16</v>
      </c>
      <c r="J8" s="20" t="s">
        <v>17</v>
      </c>
      <c r="K8" s="56" t="s">
        <v>95</v>
      </c>
      <c r="L8" s="8" t="s">
        <v>58</v>
      </c>
      <c r="M8" s="8" t="s">
        <v>96</v>
      </c>
      <c r="N8" s="8" t="s">
        <v>97</v>
      </c>
      <c r="O8" s="20" t="s">
        <v>59</v>
      </c>
      <c r="P8" s="29" t="s">
        <v>85</v>
      </c>
      <c r="Q8" s="10" t="s">
        <v>92</v>
      </c>
      <c r="R8" s="10" t="s">
        <v>11</v>
      </c>
      <c r="S8" s="142"/>
      <c r="T8" s="33" t="s">
        <v>18</v>
      </c>
      <c r="U8" s="33" t="s">
        <v>94</v>
      </c>
      <c r="V8" s="33" t="s">
        <v>100</v>
      </c>
      <c r="W8" s="33" t="s">
        <v>63</v>
      </c>
      <c r="X8" s="106" t="s">
        <v>63</v>
      </c>
      <c r="Y8" s="147"/>
      <c r="Z8" s="150"/>
      <c r="AA8" s="132" t="s">
        <v>24</v>
      </c>
      <c r="AB8" t="s">
        <v>66</v>
      </c>
      <c r="AC8" t="s">
        <v>67</v>
      </c>
      <c r="AD8" t="s">
        <v>68</v>
      </c>
      <c r="AE8" t="s">
        <v>69</v>
      </c>
      <c r="AF8" t="s">
        <v>70</v>
      </c>
      <c r="AH8" t="s">
        <v>74</v>
      </c>
      <c r="AI8" t="s">
        <v>75</v>
      </c>
      <c r="AJ8" t="s">
        <v>77</v>
      </c>
      <c r="AK8" t="s">
        <v>76</v>
      </c>
      <c r="AM8" t="s">
        <v>54</v>
      </c>
      <c r="AN8" t="s">
        <v>87</v>
      </c>
      <c r="AO8" t="s">
        <v>88</v>
      </c>
      <c r="AP8" t="s">
        <v>89</v>
      </c>
    </row>
    <row r="9" spans="1:42" ht="12.75">
      <c r="A9" s="63">
        <v>1</v>
      </c>
      <c r="B9" s="64">
        <v>14.4</v>
      </c>
      <c r="C9" s="65">
        <v>13.9</v>
      </c>
      <c r="D9" s="65">
        <v>22.6</v>
      </c>
      <c r="E9" s="65">
        <v>4.1</v>
      </c>
      <c r="F9" s="66">
        <f aca="true" t="shared" si="0" ref="F9:F38">AVERAGE(D9:E9)</f>
        <v>13.350000000000001</v>
      </c>
      <c r="G9" s="67">
        <f>100*(AJ9/AH9)</f>
        <v>94.37464089983871</v>
      </c>
      <c r="H9" s="67">
        <f aca="true" t="shared" si="1" ref="H9:H38">AK9</f>
        <v>13.508140876277958</v>
      </c>
      <c r="I9" s="68">
        <v>1.7</v>
      </c>
      <c r="J9" s="66"/>
      <c r="K9" s="68"/>
      <c r="L9" s="65">
        <v>13</v>
      </c>
      <c r="N9" s="65">
        <v>14.8</v>
      </c>
      <c r="O9" s="65">
        <v>14.9</v>
      </c>
      <c r="P9" s="69" t="s">
        <v>104</v>
      </c>
      <c r="Q9" s="70">
        <v>16</v>
      </c>
      <c r="R9" s="67">
        <v>8.1</v>
      </c>
      <c r="S9" s="67">
        <v>81.7</v>
      </c>
      <c r="T9" s="67">
        <v>0</v>
      </c>
      <c r="U9" s="67"/>
      <c r="V9" s="71">
        <v>0</v>
      </c>
      <c r="W9" s="64">
        <v>1006.2</v>
      </c>
      <c r="X9" s="121">
        <f aca="true" t="shared" si="2" ref="X9:X38">W9+AU17</f>
        <v>1016.4017153328504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1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1</v>
      </c>
      <c r="AH9">
        <f>6.107*EXP(17.38*(B9/(239+B9)))</f>
        <v>16.39688756623579</v>
      </c>
      <c r="AI9">
        <f aca="true" t="shared" si="5" ref="AI9:AI39">IF(W9&gt;=0,6.107*EXP(17.38*(C9/(239+C9))),6.107*EXP(22.44*(C9/(272.4+C9))))</f>
        <v>15.87400375938533</v>
      </c>
      <c r="AJ9">
        <f aca="true" t="shared" si="6" ref="AJ9:AJ39">IF(C9&gt;=0,AI9-(0.000799*1000*(B9-C9)),AI9-(0.00072*1000*(B9-C9)))</f>
        <v>15.47450375938533</v>
      </c>
      <c r="AK9">
        <f>239*LN(AJ9/6.107)/(17.38-LN(AJ9/6.107))</f>
        <v>13.508140876277958</v>
      </c>
      <c r="AM9">
        <f>COUNTIF(V9:V39,"&lt;1")</f>
        <v>4</v>
      </c>
      <c r="AN9">
        <f>COUNTIF(E9:E39,"&lt;0")</f>
        <v>0</v>
      </c>
      <c r="AO9">
        <f>COUNTIF(I9:I39,"&lt;0")</f>
        <v>0</v>
      </c>
      <c r="AP9">
        <f>COUNTIF(Q9:Q39,"&gt;=39")</f>
        <v>2</v>
      </c>
    </row>
    <row r="10" spans="1:37" ht="12.75">
      <c r="A10" s="72">
        <v>2</v>
      </c>
      <c r="B10" s="73">
        <v>15.2</v>
      </c>
      <c r="C10" s="74">
        <v>14.1</v>
      </c>
      <c r="D10" s="74">
        <v>23.9</v>
      </c>
      <c r="E10" s="74">
        <v>9.6</v>
      </c>
      <c r="F10" s="75">
        <f t="shared" si="0"/>
        <v>16.75</v>
      </c>
      <c r="G10" s="67">
        <f aca="true" t="shared" si="7" ref="G10:G38">100*(AJ10/AH10)</f>
        <v>88.05379733685751</v>
      </c>
      <c r="H10" s="76">
        <f t="shared" si="1"/>
        <v>13.236195428022317</v>
      </c>
      <c r="I10" s="77">
        <v>4.4</v>
      </c>
      <c r="J10" s="75"/>
      <c r="K10" s="77"/>
      <c r="L10" s="74">
        <v>11</v>
      </c>
      <c r="M10" s="74"/>
      <c r="N10" s="74">
        <v>14.8</v>
      </c>
      <c r="O10" s="75">
        <v>14.9</v>
      </c>
      <c r="P10" s="78" t="s">
        <v>106</v>
      </c>
      <c r="Q10" s="79">
        <v>28</v>
      </c>
      <c r="R10" s="76">
        <v>5.5</v>
      </c>
      <c r="S10" s="76">
        <v>94.7</v>
      </c>
      <c r="T10" s="76">
        <v>0</v>
      </c>
      <c r="U10" s="76"/>
      <c r="V10" s="80">
        <v>6</v>
      </c>
      <c r="W10" s="73">
        <v>1001.1</v>
      </c>
      <c r="X10" s="121">
        <f t="shared" si="2"/>
        <v>1011.2216808669399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17.264982952894922</v>
      </c>
      <c r="AI10">
        <f t="shared" si="5"/>
        <v>16.081373099585093</v>
      </c>
      <c r="AJ10">
        <f t="shared" si="6"/>
        <v>15.202473099585093</v>
      </c>
      <c r="AK10">
        <f aca="true" t="shared" si="12" ref="AK10:AK39">239*LN(AJ10/6.107)/(17.38-LN(AJ10/6.107))</f>
        <v>13.236195428022317</v>
      </c>
    </row>
    <row r="11" spans="1:37" ht="12.75">
      <c r="A11" s="63">
        <v>3</v>
      </c>
      <c r="B11" s="64">
        <v>16.7</v>
      </c>
      <c r="C11" s="65">
        <v>15.2</v>
      </c>
      <c r="D11" s="65">
        <v>22.4</v>
      </c>
      <c r="E11" s="65">
        <v>13</v>
      </c>
      <c r="F11" s="66">
        <f t="shared" si="0"/>
        <v>17.7</v>
      </c>
      <c r="G11" s="67">
        <f t="shared" si="7"/>
        <v>84.5519545804788</v>
      </c>
      <c r="H11" s="67">
        <f t="shared" si="1"/>
        <v>14.08571470897753</v>
      </c>
      <c r="I11" s="68">
        <v>10.6</v>
      </c>
      <c r="J11" s="66"/>
      <c r="K11" s="68"/>
      <c r="L11" s="65">
        <v>16</v>
      </c>
      <c r="M11" s="65"/>
      <c r="N11" s="65">
        <v>15.1</v>
      </c>
      <c r="O11" s="66">
        <v>14.9</v>
      </c>
      <c r="P11" s="69" t="s">
        <v>109</v>
      </c>
      <c r="Q11" s="70">
        <v>23</v>
      </c>
      <c r="R11" s="67">
        <v>1.5</v>
      </c>
      <c r="S11" s="67">
        <v>83.3</v>
      </c>
      <c r="T11" s="67">
        <v>4.4</v>
      </c>
      <c r="U11" s="67"/>
      <c r="V11" s="71">
        <v>8</v>
      </c>
      <c r="W11" s="64">
        <v>997.7</v>
      </c>
      <c r="X11" s="121">
        <f t="shared" si="2"/>
        <v>1007.7347959981397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19.001906026433034</v>
      </c>
      <c r="AI11">
        <f t="shared" si="5"/>
        <v>17.264982952894922</v>
      </c>
      <c r="AJ11">
        <f t="shared" si="6"/>
        <v>16.066482952894923</v>
      </c>
      <c r="AK11">
        <f t="shared" si="12"/>
        <v>14.08571470897753</v>
      </c>
    </row>
    <row r="12" spans="1:37" ht="12.75">
      <c r="A12" s="72">
        <v>4</v>
      </c>
      <c r="B12" s="73">
        <v>14.6</v>
      </c>
      <c r="C12" s="74">
        <v>14.2</v>
      </c>
      <c r="D12" s="74">
        <v>20.3</v>
      </c>
      <c r="E12" s="74">
        <v>14.1</v>
      </c>
      <c r="F12" s="75">
        <f t="shared" si="0"/>
        <v>17.2</v>
      </c>
      <c r="G12" s="67">
        <f t="shared" si="7"/>
        <v>95.52149104921266</v>
      </c>
      <c r="H12" s="76">
        <f t="shared" si="1"/>
        <v>13.892571487368246</v>
      </c>
      <c r="I12" s="77">
        <v>13.4</v>
      </c>
      <c r="J12" s="75"/>
      <c r="K12" s="77"/>
      <c r="L12" s="74">
        <v>14.5</v>
      </c>
      <c r="M12" s="74"/>
      <c r="N12" s="74">
        <v>15</v>
      </c>
      <c r="O12" s="75">
        <v>15</v>
      </c>
      <c r="P12" s="78" t="s">
        <v>108</v>
      </c>
      <c r="Q12" s="79">
        <v>22</v>
      </c>
      <c r="R12" s="76">
        <v>1.1</v>
      </c>
      <c r="S12" s="76">
        <v>74.1</v>
      </c>
      <c r="T12" s="76">
        <v>0.8</v>
      </c>
      <c r="U12" s="76"/>
      <c r="V12" s="80">
        <v>8</v>
      </c>
      <c r="W12" s="73">
        <v>995.8</v>
      </c>
      <c r="X12" s="121">
        <f t="shared" si="2"/>
        <v>1005.8892123861646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16.61023797035605</v>
      </c>
      <c r="AI12">
        <f t="shared" si="5"/>
        <v>16.185946976106578</v>
      </c>
      <c r="AJ12">
        <f t="shared" si="6"/>
        <v>15.866346976106577</v>
      </c>
      <c r="AK12">
        <f t="shared" si="12"/>
        <v>13.892571487368246</v>
      </c>
    </row>
    <row r="13" spans="1:37" ht="12.75">
      <c r="A13" s="63">
        <v>5</v>
      </c>
      <c r="B13" s="64">
        <v>12.2</v>
      </c>
      <c r="C13" s="65">
        <v>11</v>
      </c>
      <c r="D13" s="65">
        <v>18.7</v>
      </c>
      <c r="E13" s="65">
        <v>10.3</v>
      </c>
      <c r="F13" s="66">
        <f t="shared" si="0"/>
        <v>14.5</v>
      </c>
      <c r="G13" s="67">
        <f t="shared" si="7"/>
        <v>85.61941006974948</v>
      </c>
      <c r="H13" s="67">
        <f t="shared" si="1"/>
        <v>9.863383487857053</v>
      </c>
      <c r="I13" s="68">
        <v>8.5</v>
      </c>
      <c r="J13" s="66"/>
      <c r="K13" s="68"/>
      <c r="L13" s="65">
        <v>11</v>
      </c>
      <c r="M13" s="65"/>
      <c r="N13" s="65">
        <v>15.3</v>
      </c>
      <c r="O13" s="66">
        <v>15.1</v>
      </c>
      <c r="P13" s="69" t="s">
        <v>111</v>
      </c>
      <c r="Q13" s="70">
        <v>32</v>
      </c>
      <c r="R13" s="67">
        <v>2.3</v>
      </c>
      <c r="S13" s="67">
        <v>74</v>
      </c>
      <c r="T13" s="67">
        <v>2.8</v>
      </c>
      <c r="U13" s="67"/>
      <c r="V13" s="71">
        <v>1</v>
      </c>
      <c r="W13" s="64">
        <v>995.3</v>
      </c>
      <c r="X13" s="121">
        <f t="shared" si="2"/>
        <v>1005.46946692606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14.204062438763</v>
      </c>
      <c r="AI13">
        <f t="shared" si="5"/>
        <v>13.120234466007751</v>
      </c>
      <c r="AJ13">
        <f t="shared" si="6"/>
        <v>12.161434466007751</v>
      </c>
      <c r="AK13">
        <f t="shared" si="12"/>
        <v>9.863383487857053</v>
      </c>
    </row>
    <row r="14" spans="1:37" ht="12.75">
      <c r="A14" s="72">
        <v>6</v>
      </c>
      <c r="B14" s="73">
        <v>15.4</v>
      </c>
      <c r="C14" s="74">
        <v>14.8</v>
      </c>
      <c r="D14" s="74">
        <v>18.2</v>
      </c>
      <c r="E14" s="74">
        <v>12.6</v>
      </c>
      <c r="F14" s="75">
        <f t="shared" si="0"/>
        <v>15.399999999999999</v>
      </c>
      <c r="G14" s="67">
        <f t="shared" si="7"/>
        <v>93.47224823416052</v>
      </c>
      <c r="H14" s="76">
        <f t="shared" si="1"/>
        <v>14.352547020192684</v>
      </c>
      <c r="I14" s="77">
        <v>10.6</v>
      </c>
      <c r="J14" s="75"/>
      <c r="K14" s="77"/>
      <c r="L14" s="74">
        <v>14</v>
      </c>
      <c r="M14" s="74"/>
      <c r="N14" s="74">
        <v>15</v>
      </c>
      <c r="O14" s="75">
        <v>15.1</v>
      </c>
      <c r="P14" s="78" t="s">
        <v>114</v>
      </c>
      <c r="Q14" s="79">
        <v>41</v>
      </c>
      <c r="R14" s="76">
        <v>0.7</v>
      </c>
      <c r="S14" s="76">
        <v>71.1</v>
      </c>
      <c r="T14" s="76">
        <v>0.2</v>
      </c>
      <c r="U14" s="76"/>
      <c r="V14" s="80">
        <v>8</v>
      </c>
      <c r="W14" s="73">
        <v>992</v>
      </c>
      <c r="X14" s="121">
        <f t="shared" si="2"/>
        <v>1002.0226820341818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17.48820841929759</v>
      </c>
      <c r="AI14">
        <f t="shared" si="5"/>
        <v>16.8260215853932</v>
      </c>
      <c r="AJ14">
        <f t="shared" si="6"/>
        <v>16.3466215853932</v>
      </c>
      <c r="AK14">
        <f t="shared" si="12"/>
        <v>14.352547020192684</v>
      </c>
    </row>
    <row r="15" spans="1:37" ht="12.75">
      <c r="A15" s="63">
        <v>7</v>
      </c>
      <c r="B15" s="64">
        <v>15</v>
      </c>
      <c r="C15" s="65">
        <v>13</v>
      </c>
      <c r="D15" s="65">
        <v>16.8</v>
      </c>
      <c r="E15" s="65">
        <v>12.4</v>
      </c>
      <c r="F15" s="66">
        <f t="shared" si="0"/>
        <v>14.600000000000001</v>
      </c>
      <c r="G15" s="67">
        <f t="shared" si="7"/>
        <v>78.45233856237572</v>
      </c>
      <c r="H15" s="67">
        <f t="shared" si="1"/>
        <v>11.28589284979939</v>
      </c>
      <c r="I15" s="68">
        <v>10.6</v>
      </c>
      <c r="J15" s="66"/>
      <c r="K15" s="68"/>
      <c r="L15" s="65">
        <v>14.5</v>
      </c>
      <c r="M15" s="65"/>
      <c r="N15" s="65">
        <v>14.8</v>
      </c>
      <c r="O15" s="66">
        <v>15</v>
      </c>
      <c r="P15" s="69" t="s">
        <v>115</v>
      </c>
      <c r="Q15" s="70">
        <v>33</v>
      </c>
      <c r="R15" s="67">
        <v>0.4</v>
      </c>
      <c r="S15" s="67">
        <v>72.4</v>
      </c>
      <c r="T15" s="67">
        <v>0.6</v>
      </c>
      <c r="U15" s="67"/>
      <c r="V15" s="71">
        <v>8</v>
      </c>
      <c r="W15" s="64">
        <v>999</v>
      </c>
      <c r="X15" s="121">
        <f t="shared" si="2"/>
        <v>1009.107500613227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17.04426199146042</v>
      </c>
      <c r="AI15">
        <f t="shared" si="5"/>
        <v>14.96962212299885</v>
      </c>
      <c r="AJ15">
        <f t="shared" si="6"/>
        <v>13.371622122998849</v>
      </c>
      <c r="AK15">
        <f t="shared" si="12"/>
        <v>11.28589284979939</v>
      </c>
    </row>
    <row r="16" spans="1:37" ht="12.75">
      <c r="A16" s="72">
        <v>8</v>
      </c>
      <c r="B16" s="73">
        <v>14</v>
      </c>
      <c r="C16" s="74">
        <v>12.8</v>
      </c>
      <c r="D16" s="74">
        <v>21.4</v>
      </c>
      <c r="E16" s="74">
        <v>11.5</v>
      </c>
      <c r="F16" s="75">
        <f t="shared" si="0"/>
        <v>16.45</v>
      </c>
      <c r="G16" s="67">
        <f t="shared" si="7"/>
        <v>86.47287014260957</v>
      </c>
      <c r="H16" s="76">
        <f t="shared" si="1"/>
        <v>11.78001865819223</v>
      </c>
      <c r="I16" s="77">
        <v>10.4</v>
      </c>
      <c r="J16" s="75"/>
      <c r="K16" s="77"/>
      <c r="L16" s="74">
        <v>14</v>
      </c>
      <c r="M16" s="74"/>
      <c r="N16" s="74">
        <v>14.7</v>
      </c>
      <c r="O16" s="75">
        <v>15</v>
      </c>
      <c r="P16" s="78" t="s">
        <v>111</v>
      </c>
      <c r="Q16" s="79">
        <v>28</v>
      </c>
      <c r="R16" s="76">
        <v>1.6</v>
      </c>
      <c r="S16" s="76">
        <v>75.7</v>
      </c>
      <c r="T16" s="76">
        <v>0.2</v>
      </c>
      <c r="U16" s="76"/>
      <c r="V16" s="80">
        <v>8</v>
      </c>
      <c r="W16" s="73">
        <v>996.1</v>
      </c>
      <c r="X16" s="121">
        <f t="shared" si="2"/>
        <v>1006.2134645597115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15.977392985196072</v>
      </c>
      <c r="AI16">
        <f t="shared" si="5"/>
        <v>14.77491028826301</v>
      </c>
      <c r="AJ16">
        <f t="shared" si="6"/>
        <v>13.81611028826301</v>
      </c>
      <c r="AK16">
        <f t="shared" si="12"/>
        <v>11.78001865819223</v>
      </c>
    </row>
    <row r="17" spans="1:47" ht="12.75">
      <c r="A17" s="63">
        <v>9</v>
      </c>
      <c r="B17" s="64">
        <v>19.1</v>
      </c>
      <c r="C17" s="65">
        <v>17.7</v>
      </c>
      <c r="D17" s="65">
        <v>23.1</v>
      </c>
      <c r="E17" s="65">
        <v>12.6</v>
      </c>
      <c r="F17" s="66">
        <f t="shared" si="0"/>
        <v>17.85</v>
      </c>
      <c r="G17" s="67">
        <f t="shared" si="7"/>
        <v>86.53541618625671</v>
      </c>
      <c r="H17" s="67">
        <f t="shared" si="1"/>
        <v>16.80141336063655</v>
      </c>
      <c r="I17" s="68">
        <v>8.2</v>
      </c>
      <c r="J17" s="66"/>
      <c r="K17" s="68"/>
      <c r="L17" s="65">
        <v>18.5</v>
      </c>
      <c r="M17" s="65"/>
      <c r="N17" s="65">
        <v>14.8</v>
      </c>
      <c r="O17" s="66">
        <v>14.9</v>
      </c>
      <c r="P17" s="69" t="s">
        <v>111</v>
      </c>
      <c r="Q17" s="70">
        <v>23</v>
      </c>
      <c r="R17" s="67">
        <v>4.5</v>
      </c>
      <c r="S17" s="67">
        <v>75</v>
      </c>
      <c r="T17" s="67">
        <v>0</v>
      </c>
      <c r="U17" s="67"/>
      <c r="V17" s="71">
        <v>8</v>
      </c>
      <c r="W17" s="64">
        <v>998.4</v>
      </c>
      <c r="X17" s="121">
        <f t="shared" si="2"/>
        <v>1008.3588917097277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22.100407719188595</v>
      </c>
      <c r="AI17">
        <f t="shared" si="5"/>
        <v>20.243279798659454</v>
      </c>
      <c r="AJ17">
        <f t="shared" si="6"/>
        <v>19.124679798659454</v>
      </c>
      <c r="AK17">
        <f t="shared" si="12"/>
        <v>16.80141336063655</v>
      </c>
      <c r="AU17">
        <f aca="true" t="shared" si="13" ref="AU17:AU47">W9*(10^(85/(18429.1+(67.53*B9)+(0.003*31)))-1)</f>
        <v>10.201715332850297</v>
      </c>
    </row>
    <row r="18" spans="1:47" ht="12.75">
      <c r="A18" s="72">
        <v>10</v>
      </c>
      <c r="B18" s="73">
        <v>20.9</v>
      </c>
      <c r="C18" s="74">
        <v>19</v>
      </c>
      <c r="D18" s="74">
        <v>23.2</v>
      </c>
      <c r="E18" s="74">
        <v>17.5</v>
      </c>
      <c r="F18" s="75">
        <f t="shared" si="0"/>
        <v>20.35</v>
      </c>
      <c r="G18" s="67">
        <f t="shared" si="7"/>
        <v>82.7517090332039</v>
      </c>
      <c r="H18" s="76">
        <f t="shared" si="1"/>
        <v>17.857296254046425</v>
      </c>
      <c r="I18" s="77">
        <v>15.1</v>
      </c>
      <c r="J18" s="75"/>
      <c r="K18" s="77"/>
      <c r="L18" s="74">
        <v>20</v>
      </c>
      <c r="M18" s="74"/>
      <c r="N18" s="74">
        <v>15.2</v>
      </c>
      <c r="O18" s="75">
        <v>14.9</v>
      </c>
      <c r="P18" s="78" t="s">
        <v>114</v>
      </c>
      <c r="Q18" s="79">
        <v>32</v>
      </c>
      <c r="R18" s="76">
        <v>3.1</v>
      </c>
      <c r="S18" s="76">
        <v>75.6</v>
      </c>
      <c r="T18" s="76">
        <v>10.4</v>
      </c>
      <c r="U18" s="76"/>
      <c r="V18" s="80">
        <v>6</v>
      </c>
      <c r="W18" s="73">
        <v>990.8</v>
      </c>
      <c r="X18" s="121">
        <f t="shared" si="2"/>
        <v>1000.6222346241145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10</v>
      </c>
      <c r="AF18">
        <f t="shared" si="4"/>
        <v>0</v>
      </c>
      <c r="AH18">
        <f t="shared" si="11"/>
        <v>24.70628875297637</v>
      </c>
      <c r="AI18">
        <f t="shared" si="5"/>
        <v>21.962976181766184</v>
      </c>
      <c r="AJ18">
        <f t="shared" si="6"/>
        <v>20.444876181766183</v>
      </c>
      <c r="AK18">
        <f t="shared" si="12"/>
        <v>17.857296254046425</v>
      </c>
      <c r="AU18">
        <f t="shared" si="13"/>
        <v>10.121680866939903</v>
      </c>
    </row>
    <row r="19" spans="1:47" ht="12.75">
      <c r="A19" s="63">
        <v>11</v>
      </c>
      <c r="B19" s="64">
        <v>15.4</v>
      </c>
      <c r="C19" s="65">
        <v>13.8</v>
      </c>
      <c r="D19" s="65">
        <v>19.6</v>
      </c>
      <c r="E19" s="65">
        <v>12.7</v>
      </c>
      <c r="F19" s="66">
        <f t="shared" si="0"/>
        <v>16.15</v>
      </c>
      <c r="G19" s="67">
        <f t="shared" si="7"/>
        <v>82.87185406517872</v>
      </c>
      <c r="H19" s="67">
        <f t="shared" si="1"/>
        <v>12.506081996483493</v>
      </c>
      <c r="I19" s="68">
        <v>10.9</v>
      </c>
      <c r="J19" s="66"/>
      <c r="K19" s="68"/>
      <c r="L19" s="65">
        <v>15</v>
      </c>
      <c r="M19" s="65"/>
      <c r="N19" s="65">
        <v>15.5</v>
      </c>
      <c r="O19" s="66">
        <v>15.1</v>
      </c>
      <c r="P19" s="69" t="s">
        <v>121</v>
      </c>
      <c r="Q19" s="70">
        <v>33</v>
      </c>
      <c r="R19" s="67">
        <v>3.3</v>
      </c>
      <c r="S19" s="67">
        <v>76.6</v>
      </c>
      <c r="T19" s="67">
        <v>2.1</v>
      </c>
      <c r="U19" s="67"/>
      <c r="V19" s="71">
        <v>6</v>
      </c>
      <c r="W19" s="64">
        <v>991.6</v>
      </c>
      <c r="X19" s="121">
        <f t="shared" si="2"/>
        <v>1001.6186406301357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17.48820841929759</v>
      </c>
      <c r="AI19">
        <f t="shared" si="5"/>
        <v>15.771202559854595</v>
      </c>
      <c r="AJ19">
        <f t="shared" si="6"/>
        <v>14.492802559854596</v>
      </c>
      <c r="AK19">
        <f t="shared" si="12"/>
        <v>12.506081996483493</v>
      </c>
      <c r="AU19">
        <f t="shared" si="13"/>
        <v>10.034795998139693</v>
      </c>
    </row>
    <row r="20" spans="1:47" ht="12.75">
      <c r="A20" s="72">
        <v>12</v>
      </c>
      <c r="B20" s="73">
        <v>19.1</v>
      </c>
      <c r="C20" s="74">
        <v>16.1</v>
      </c>
      <c r="D20" s="74">
        <v>20</v>
      </c>
      <c r="E20" s="74">
        <v>13</v>
      </c>
      <c r="F20" s="75">
        <f t="shared" si="0"/>
        <v>16.5</v>
      </c>
      <c r="G20" s="67">
        <f t="shared" si="7"/>
        <v>71.91075787297159</v>
      </c>
      <c r="H20" s="76">
        <f t="shared" si="1"/>
        <v>13.918000332490031</v>
      </c>
      <c r="I20" s="77">
        <v>12.4</v>
      </c>
      <c r="J20" s="75"/>
      <c r="K20" s="77"/>
      <c r="L20" s="74">
        <v>18</v>
      </c>
      <c r="M20" s="74"/>
      <c r="N20" s="74">
        <v>15.3</v>
      </c>
      <c r="O20" s="75">
        <v>15.1</v>
      </c>
      <c r="P20" s="78" t="s">
        <v>123</v>
      </c>
      <c r="Q20" s="79">
        <v>43</v>
      </c>
      <c r="R20" s="76">
        <v>4.6</v>
      </c>
      <c r="S20" s="76">
        <v>85.4</v>
      </c>
      <c r="T20" s="76">
        <v>0</v>
      </c>
      <c r="U20" s="76"/>
      <c r="V20" s="80">
        <v>5</v>
      </c>
      <c r="W20" s="73">
        <v>986.2</v>
      </c>
      <c r="X20" s="121">
        <f t="shared" si="2"/>
        <v>996.0371985217683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22.100407719188595</v>
      </c>
      <c r="AI20">
        <f t="shared" si="5"/>
        <v>18.289570683885234</v>
      </c>
      <c r="AJ20">
        <f t="shared" si="6"/>
        <v>15.892570683885234</v>
      </c>
      <c r="AK20">
        <f t="shared" si="12"/>
        <v>13.918000332490031</v>
      </c>
      <c r="AU20">
        <f t="shared" si="13"/>
        <v>10.089212386164627</v>
      </c>
    </row>
    <row r="21" spans="1:47" ht="12.75">
      <c r="A21" s="63">
        <v>13</v>
      </c>
      <c r="B21" s="64">
        <v>15</v>
      </c>
      <c r="C21" s="65">
        <v>12.2</v>
      </c>
      <c r="D21" s="65">
        <v>18.3</v>
      </c>
      <c r="E21" s="65">
        <v>11.8</v>
      </c>
      <c r="F21" s="66">
        <f t="shared" si="0"/>
        <v>15.05</v>
      </c>
      <c r="G21" s="67">
        <f t="shared" si="7"/>
        <v>70.21050512341738</v>
      </c>
      <c r="H21" s="67">
        <f t="shared" si="1"/>
        <v>9.623141991476185</v>
      </c>
      <c r="I21" s="68">
        <v>10</v>
      </c>
      <c r="J21" s="66"/>
      <c r="K21" s="68"/>
      <c r="L21" s="65">
        <v>15</v>
      </c>
      <c r="M21" s="65"/>
      <c r="N21" s="65">
        <v>18.2</v>
      </c>
      <c r="O21" s="66">
        <v>15.1</v>
      </c>
      <c r="P21" s="69" t="s">
        <v>124</v>
      </c>
      <c r="Q21" s="70">
        <v>38</v>
      </c>
      <c r="R21" s="67">
        <v>6.1</v>
      </c>
      <c r="S21" s="67">
        <v>86.7</v>
      </c>
      <c r="T21" s="67" t="s">
        <v>128</v>
      </c>
      <c r="U21" s="67"/>
      <c r="V21" s="71">
        <v>1</v>
      </c>
      <c r="W21" s="64">
        <v>998.4</v>
      </c>
      <c r="X21" s="121">
        <f t="shared" si="2"/>
        <v>1008.501430042288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17.04426199146042</v>
      </c>
      <c r="AI21">
        <f t="shared" si="5"/>
        <v>14.204062438763</v>
      </c>
      <c r="AJ21">
        <f t="shared" si="6"/>
        <v>11.966862438762998</v>
      </c>
      <c r="AK21">
        <f t="shared" si="12"/>
        <v>9.623141991476185</v>
      </c>
      <c r="AU21">
        <f t="shared" si="13"/>
        <v>10.169466926060101</v>
      </c>
    </row>
    <row r="22" spans="1:47" ht="12.75">
      <c r="A22" s="72">
        <v>14</v>
      </c>
      <c r="B22" s="73">
        <v>13.8</v>
      </c>
      <c r="C22" s="74">
        <v>11.7</v>
      </c>
      <c r="D22" s="74">
        <v>18.4</v>
      </c>
      <c r="E22" s="74">
        <v>9.8</v>
      </c>
      <c r="F22" s="75">
        <f t="shared" si="0"/>
        <v>14.1</v>
      </c>
      <c r="G22" s="67">
        <f t="shared" si="7"/>
        <v>76.5024745246214</v>
      </c>
      <c r="H22" s="76">
        <f t="shared" si="1"/>
        <v>9.745185166973341</v>
      </c>
      <c r="I22" s="77">
        <v>7.2</v>
      </c>
      <c r="J22" s="75"/>
      <c r="K22" s="77"/>
      <c r="L22" s="74">
        <v>14</v>
      </c>
      <c r="M22" s="74"/>
      <c r="N22" s="74">
        <v>14.8</v>
      </c>
      <c r="O22" s="75">
        <v>15.1</v>
      </c>
      <c r="P22" s="78" t="s">
        <v>127</v>
      </c>
      <c r="Q22" s="79">
        <v>27</v>
      </c>
      <c r="R22" s="76">
        <v>1.4</v>
      </c>
      <c r="S22" s="76">
        <v>86</v>
      </c>
      <c r="T22" s="76">
        <v>0</v>
      </c>
      <c r="U22" s="76"/>
      <c r="V22" s="80">
        <v>8</v>
      </c>
      <c r="W22" s="73">
        <v>1006.2</v>
      </c>
      <c r="X22" s="121">
        <f t="shared" si="2"/>
        <v>1016.4231730885674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15.771202559854595</v>
      </c>
      <c r="AI22">
        <f t="shared" si="5"/>
        <v>13.743260220579202</v>
      </c>
      <c r="AJ22">
        <f t="shared" si="6"/>
        <v>12.065360220579201</v>
      </c>
      <c r="AK22">
        <f t="shared" si="12"/>
        <v>9.745185166973341</v>
      </c>
      <c r="AU22">
        <f t="shared" si="13"/>
        <v>10.022682034181756</v>
      </c>
    </row>
    <row r="23" spans="1:47" ht="12.75">
      <c r="A23" s="63">
        <v>15</v>
      </c>
      <c r="B23" s="64">
        <v>12.7</v>
      </c>
      <c r="C23" s="65">
        <v>11.7</v>
      </c>
      <c r="D23" s="65">
        <v>18.7</v>
      </c>
      <c r="E23" s="65">
        <v>6.4</v>
      </c>
      <c r="F23" s="66">
        <f t="shared" si="0"/>
        <v>12.55</v>
      </c>
      <c r="G23" s="67">
        <f t="shared" si="7"/>
        <v>88.18582121461948</v>
      </c>
      <c r="H23" s="67">
        <f t="shared" si="1"/>
        <v>10.796990699731603</v>
      </c>
      <c r="I23" s="68">
        <v>2.2</v>
      </c>
      <c r="J23" s="66"/>
      <c r="K23" s="68"/>
      <c r="L23" s="65">
        <v>13</v>
      </c>
      <c r="M23" s="65"/>
      <c r="N23" s="65">
        <v>14.8</v>
      </c>
      <c r="O23" s="66">
        <v>15.1</v>
      </c>
      <c r="P23" s="69" t="s">
        <v>104</v>
      </c>
      <c r="Q23" s="70">
        <v>13</v>
      </c>
      <c r="R23" s="67">
        <v>1</v>
      </c>
      <c r="S23" s="67">
        <v>66.4</v>
      </c>
      <c r="T23" s="67" t="s">
        <v>128</v>
      </c>
      <c r="U23" s="67"/>
      <c r="V23" s="71">
        <v>1</v>
      </c>
      <c r="W23" s="64">
        <v>1011.5</v>
      </c>
      <c r="X23" s="121">
        <f t="shared" si="2"/>
        <v>1021.816805061062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14.678391653320906</v>
      </c>
      <c r="AI23">
        <f t="shared" si="5"/>
        <v>13.743260220579202</v>
      </c>
      <c r="AJ23">
        <f t="shared" si="6"/>
        <v>12.944260220579203</v>
      </c>
      <c r="AK23">
        <f t="shared" si="12"/>
        <v>10.796990699731603</v>
      </c>
      <c r="AU23">
        <f t="shared" si="13"/>
        <v>10.107500613226945</v>
      </c>
    </row>
    <row r="24" spans="1:47" ht="12.75">
      <c r="A24" s="72">
        <v>16</v>
      </c>
      <c r="B24" s="73">
        <v>15.1</v>
      </c>
      <c r="C24" s="74">
        <v>14</v>
      </c>
      <c r="D24" s="74">
        <v>19.8</v>
      </c>
      <c r="E24" s="74">
        <v>10.5</v>
      </c>
      <c r="F24" s="75">
        <f t="shared" si="0"/>
        <v>15.15</v>
      </c>
      <c r="G24" s="67">
        <f t="shared" si="7"/>
        <v>88.01573589391313</v>
      </c>
      <c r="H24" s="76">
        <f t="shared" si="1"/>
        <v>13.131117452071521</v>
      </c>
      <c r="I24" s="77">
        <v>5.8</v>
      </c>
      <c r="J24" s="75"/>
      <c r="K24" s="77"/>
      <c r="L24" s="74">
        <v>15</v>
      </c>
      <c r="M24" s="74"/>
      <c r="N24" s="74">
        <v>15.6</v>
      </c>
      <c r="O24" s="75">
        <v>14.9</v>
      </c>
      <c r="P24" s="78" t="s">
        <v>130</v>
      </c>
      <c r="Q24" s="79">
        <v>25</v>
      </c>
      <c r="R24" s="76">
        <v>0.3</v>
      </c>
      <c r="S24" s="76">
        <v>48.9</v>
      </c>
      <c r="T24" s="76">
        <v>4.3</v>
      </c>
      <c r="U24" s="76"/>
      <c r="V24" s="80">
        <v>8</v>
      </c>
      <c r="W24" s="73">
        <v>1003.7</v>
      </c>
      <c r="X24" s="121">
        <f t="shared" si="2"/>
        <v>1013.8515096337301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17.154310910261028</v>
      </c>
      <c r="AI24">
        <f t="shared" si="5"/>
        <v>15.977392985196072</v>
      </c>
      <c r="AJ24">
        <f t="shared" si="6"/>
        <v>15.098492985196073</v>
      </c>
      <c r="AK24">
        <f t="shared" si="12"/>
        <v>13.131117452071521</v>
      </c>
      <c r="AU24">
        <f t="shared" si="13"/>
        <v>10.113464559711463</v>
      </c>
    </row>
    <row r="25" spans="1:47" ht="12.75">
      <c r="A25" s="63">
        <v>17</v>
      </c>
      <c r="B25" s="64">
        <v>14.1</v>
      </c>
      <c r="C25" s="65">
        <v>12.2</v>
      </c>
      <c r="D25" s="65">
        <v>17.2</v>
      </c>
      <c r="E25" s="65">
        <v>12</v>
      </c>
      <c r="F25" s="66">
        <f t="shared" si="0"/>
        <v>14.6</v>
      </c>
      <c r="G25" s="67">
        <f t="shared" si="7"/>
        <v>78.8860650157436</v>
      </c>
      <c r="H25" s="67">
        <f t="shared" si="1"/>
        <v>10.49456853258483</v>
      </c>
      <c r="I25" s="68">
        <v>10.2</v>
      </c>
      <c r="J25" s="66"/>
      <c r="K25" s="68"/>
      <c r="L25" s="65">
        <v>14</v>
      </c>
      <c r="M25" s="65"/>
      <c r="N25" s="65">
        <v>14.6</v>
      </c>
      <c r="O25" s="66">
        <v>14.8</v>
      </c>
      <c r="P25" s="69" t="s">
        <v>111</v>
      </c>
      <c r="Q25" s="70">
        <v>29</v>
      </c>
      <c r="R25" s="67">
        <v>4.4</v>
      </c>
      <c r="S25" s="67">
        <v>80.9</v>
      </c>
      <c r="T25" s="67">
        <v>1.1</v>
      </c>
      <c r="U25" s="67"/>
      <c r="V25" s="71">
        <v>4</v>
      </c>
      <c r="W25" s="64">
        <v>993.2</v>
      </c>
      <c r="X25" s="121">
        <f t="shared" si="2"/>
        <v>1003.280489361349</v>
      </c>
      <c r="Y25" s="127">
        <v>0</v>
      </c>
      <c r="Z25" s="134">
        <v>0</v>
      </c>
      <c r="AA25" s="127">
        <v>1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16.081373099585093</v>
      </c>
      <c r="AI25">
        <f t="shared" si="5"/>
        <v>14.204062438763</v>
      </c>
      <c r="AJ25">
        <f t="shared" si="6"/>
        <v>12.685962438763</v>
      </c>
      <c r="AK25">
        <f t="shared" si="12"/>
        <v>10.49456853258483</v>
      </c>
      <c r="AU25">
        <f t="shared" si="13"/>
        <v>9.958891709727657</v>
      </c>
    </row>
    <row r="26" spans="1:47" ht="12.75">
      <c r="A26" s="72">
        <v>18</v>
      </c>
      <c r="B26" s="73">
        <v>11.9</v>
      </c>
      <c r="C26" s="74">
        <v>11.5</v>
      </c>
      <c r="D26" s="74">
        <v>18</v>
      </c>
      <c r="E26" s="74">
        <v>5.4</v>
      </c>
      <c r="F26" s="75">
        <f t="shared" si="0"/>
        <v>11.7</v>
      </c>
      <c r="G26" s="67">
        <f t="shared" si="7"/>
        <v>95.09602505976852</v>
      </c>
      <c r="H26" s="76">
        <f t="shared" si="1"/>
        <v>11.140272380561328</v>
      </c>
      <c r="I26" s="77">
        <v>1.2</v>
      </c>
      <c r="J26" s="75"/>
      <c r="K26" s="77"/>
      <c r="L26" s="74">
        <v>12</v>
      </c>
      <c r="M26" s="74"/>
      <c r="N26" s="74">
        <v>14.3</v>
      </c>
      <c r="O26" s="75">
        <v>14.8</v>
      </c>
      <c r="P26" s="78" t="s">
        <v>132</v>
      </c>
      <c r="Q26" s="79">
        <v>23</v>
      </c>
      <c r="R26" s="76">
        <v>2</v>
      </c>
      <c r="S26" s="76">
        <v>78.1</v>
      </c>
      <c r="T26" s="76" t="s">
        <v>128</v>
      </c>
      <c r="U26" s="76"/>
      <c r="V26" s="80">
        <v>8</v>
      </c>
      <c r="W26" s="73">
        <v>992.4</v>
      </c>
      <c r="X26" s="121">
        <f t="shared" si="2"/>
        <v>1002.5505715110584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18</v>
      </c>
      <c r="AE26">
        <f t="shared" si="3"/>
        <v>0</v>
      </c>
      <c r="AF26">
        <f t="shared" si="4"/>
        <v>0</v>
      </c>
      <c r="AH26">
        <f t="shared" si="11"/>
        <v>13.925979168301964</v>
      </c>
      <c r="AI26">
        <f t="shared" si="5"/>
        <v>13.56265263970658</v>
      </c>
      <c r="AJ26">
        <f t="shared" si="6"/>
        <v>13.24305263970658</v>
      </c>
      <c r="AK26">
        <f t="shared" si="12"/>
        <v>11.140272380561328</v>
      </c>
      <c r="AU26">
        <f t="shared" si="13"/>
        <v>9.822234624114536</v>
      </c>
    </row>
    <row r="27" spans="1:47" ht="12.75">
      <c r="A27" s="63">
        <v>19</v>
      </c>
      <c r="B27" s="64">
        <v>14.1</v>
      </c>
      <c r="C27" s="65">
        <v>12.4</v>
      </c>
      <c r="D27" s="65">
        <v>16.6</v>
      </c>
      <c r="E27" s="65">
        <v>9.4</v>
      </c>
      <c r="F27" s="66">
        <f t="shared" si="0"/>
        <v>13</v>
      </c>
      <c r="G27" s="67">
        <f t="shared" si="7"/>
        <v>81.0493735413442</v>
      </c>
      <c r="H27" s="67">
        <f t="shared" si="1"/>
        <v>10.900648012738406</v>
      </c>
      <c r="I27" s="68">
        <v>7.5</v>
      </c>
      <c r="J27" s="66"/>
      <c r="K27" s="68"/>
      <c r="L27" s="65">
        <v>14</v>
      </c>
      <c r="M27" s="65"/>
      <c r="N27" s="65">
        <v>14.2</v>
      </c>
      <c r="O27" s="66">
        <v>14.7</v>
      </c>
      <c r="P27" s="69" t="s">
        <v>135</v>
      </c>
      <c r="Q27" s="70">
        <v>23</v>
      </c>
      <c r="R27" s="67">
        <v>2.8</v>
      </c>
      <c r="S27" s="67">
        <v>75.6</v>
      </c>
      <c r="T27" s="67" t="s">
        <v>128</v>
      </c>
      <c r="U27" s="67"/>
      <c r="V27" s="71">
        <v>1</v>
      </c>
      <c r="W27" s="64">
        <v>1001.7</v>
      </c>
      <c r="X27" s="121">
        <f t="shared" si="2"/>
        <v>1011.8667601623674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16.081373099585093</v>
      </c>
      <c r="AI27">
        <f t="shared" si="5"/>
        <v>14.392152154059962</v>
      </c>
      <c r="AJ27">
        <f t="shared" si="6"/>
        <v>13.033852154059963</v>
      </c>
      <c r="AK27">
        <f t="shared" si="12"/>
        <v>10.900648012738406</v>
      </c>
      <c r="AU27">
        <f t="shared" si="13"/>
        <v>10.018640630135716</v>
      </c>
    </row>
    <row r="28" spans="1:47" ht="12.75">
      <c r="A28" s="72">
        <v>20</v>
      </c>
      <c r="B28" s="73">
        <v>15.4</v>
      </c>
      <c r="C28" s="74">
        <v>14.8</v>
      </c>
      <c r="D28" s="74">
        <v>17.1</v>
      </c>
      <c r="E28" s="74">
        <v>14.3</v>
      </c>
      <c r="F28" s="75">
        <f t="shared" si="0"/>
        <v>15.700000000000001</v>
      </c>
      <c r="G28" s="67">
        <f t="shared" si="7"/>
        <v>93.47224823416052</v>
      </c>
      <c r="H28" s="76">
        <f t="shared" si="1"/>
        <v>14.352547020192684</v>
      </c>
      <c r="I28" s="77">
        <v>12.2</v>
      </c>
      <c r="J28" s="75"/>
      <c r="K28" s="77"/>
      <c r="L28" s="74">
        <v>14.5</v>
      </c>
      <c r="M28" s="74"/>
      <c r="N28" s="74">
        <v>14.6</v>
      </c>
      <c r="O28" s="75">
        <v>14.8</v>
      </c>
      <c r="P28" s="78" t="s">
        <v>137</v>
      </c>
      <c r="Q28" s="79">
        <v>21</v>
      </c>
      <c r="R28" s="76">
        <v>0</v>
      </c>
      <c r="S28" s="76">
        <v>25</v>
      </c>
      <c r="T28" s="76">
        <v>3.1</v>
      </c>
      <c r="U28" s="76"/>
      <c r="V28" s="80">
        <v>8</v>
      </c>
      <c r="W28" s="73">
        <v>1003.4</v>
      </c>
      <c r="X28" s="121">
        <f t="shared" si="2"/>
        <v>1013.5378620494939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17.48820841929759</v>
      </c>
      <c r="AI28">
        <f t="shared" si="5"/>
        <v>16.8260215853932</v>
      </c>
      <c r="AJ28">
        <f t="shared" si="6"/>
        <v>16.3466215853932</v>
      </c>
      <c r="AK28">
        <f t="shared" si="12"/>
        <v>14.352547020192684</v>
      </c>
      <c r="AU28">
        <f t="shared" si="13"/>
        <v>9.837198521768245</v>
      </c>
    </row>
    <row r="29" spans="1:47" ht="12.75">
      <c r="A29" s="63">
        <v>21</v>
      </c>
      <c r="B29" s="64">
        <v>13.7</v>
      </c>
      <c r="C29" s="65">
        <v>11.4</v>
      </c>
      <c r="D29" s="65">
        <v>17.3</v>
      </c>
      <c r="E29" s="65">
        <v>8.9</v>
      </c>
      <c r="F29" s="66">
        <f t="shared" si="0"/>
        <v>13.100000000000001</v>
      </c>
      <c r="G29" s="67">
        <f t="shared" si="7"/>
        <v>74.25773237850629</v>
      </c>
      <c r="H29" s="67">
        <f t="shared" si="1"/>
        <v>9.205888581071422</v>
      </c>
      <c r="I29" s="68">
        <v>4.9</v>
      </c>
      <c r="J29" s="66"/>
      <c r="K29" s="68"/>
      <c r="L29" s="65">
        <v>14</v>
      </c>
      <c r="M29" s="65"/>
      <c r="N29" s="65">
        <v>14.4</v>
      </c>
      <c r="O29" s="66">
        <v>14.6</v>
      </c>
      <c r="P29" s="69" t="s">
        <v>140</v>
      </c>
      <c r="Q29" s="70">
        <v>35</v>
      </c>
      <c r="R29" s="67">
        <v>2.4</v>
      </c>
      <c r="S29" s="67">
        <v>68.8</v>
      </c>
      <c r="T29" s="67">
        <v>0</v>
      </c>
      <c r="U29" s="67"/>
      <c r="V29" s="71">
        <v>1</v>
      </c>
      <c r="W29" s="64">
        <v>1005</v>
      </c>
      <c r="X29" s="121">
        <f t="shared" si="2"/>
        <v>1015.2145616685306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15.668986535529427</v>
      </c>
      <c r="AI29">
        <f t="shared" si="5"/>
        <v>13.473134087977627</v>
      </c>
      <c r="AJ29">
        <f t="shared" si="6"/>
        <v>11.635434087977627</v>
      </c>
      <c r="AK29">
        <f t="shared" si="12"/>
        <v>9.205888581071422</v>
      </c>
      <c r="AU29">
        <f t="shared" si="13"/>
        <v>10.101430042288069</v>
      </c>
    </row>
    <row r="30" spans="1:47" ht="12.75">
      <c r="A30" s="72">
        <v>22</v>
      </c>
      <c r="B30" s="73">
        <v>13</v>
      </c>
      <c r="C30" s="74">
        <v>11.2</v>
      </c>
      <c r="D30" s="74">
        <v>16.8</v>
      </c>
      <c r="E30" s="74">
        <v>8.7</v>
      </c>
      <c r="F30" s="75">
        <f t="shared" si="0"/>
        <v>12.75</v>
      </c>
      <c r="G30" s="67">
        <f t="shared" si="7"/>
        <v>79.21011237620232</v>
      </c>
      <c r="H30" s="76">
        <f t="shared" si="1"/>
        <v>9.48653964832035</v>
      </c>
      <c r="I30" s="77">
        <v>5.5</v>
      </c>
      <c r="J30" s="75"/>
      <c r="K30" s="77"/>
      <c r="L30" s="74">
        <v>14.1</v>
      </c>
      <c r="M30" s="74"/>
      <c r="N30" s="74">
        <v>14.1</v>
      </c>
      <c r="O30" s="75">
        <v>14.6</v>
      </c>
      <c r="P30" s="78" t="s">
        <v>111</v>
      </c>
      <c r="Q30" s="79">
        <v>24</v>
      </c>
      <c r="R30" s="76">
        <v>3.4</v>
      </c>
      <c r="S30" s="76">
        <v>72.5</v>
      </c>
      <c r="T30" s="76">
        <v>0</v>
      </c>
      <c r="U30" s="76"/>
      <c r="V30" s="80">
        <v>1</v>
      </c>
      <c r="W30" s="73">
        <v>1008.7</v>
      </c>
      <c r="X30" s="121">
        <f t="shared" si="2"/>
        <v>1018.9773961222875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14.96962212299885</v>
      </c>
      <c r="AI30">
        <f t="shared" si="5"/>
        <v>13.295654505920231</v>
      </c>
      <c r="AJ30">
        <f t="shared" si="6"/>
        <v>11.85745450592023</v>
      </c>
      <c r="AK30">
        <f t="shared" si="12"/>
        <v>9.48653964832035</v>
      </c>
      <c r="AU30">
        <f t="shared" si="13"/>
        <v>10.223173088567405</v>
      </c>
    </row>
    <row r="31" spans="1:47" ht="12.75">
      <c r="A31" s="63">
        <v>23</v>
      </c>
      <c r="B31" s="64">
        <v>13.4</v>
      </c>
      <c r="C31" s="65">
        <v>12</v>
      </c>
      <c r="D31" s="65">
        <v>18</v>
      </c>
      <c r="E31" s="65">
        <v>8.8</v>
      </c>
      <c r="F31" s="66">
        <f t="shared" si="0"/>
        <v>13.4</v>
      </c>
      <c r="G31" s="67">
        <f t="shared" si="7"/>
        <v>83.94954506340359</v>
      </c>
      <c r="H31" s="67">
        <f t="shared" si="1"/>
        <v>10.745009795094095</v>
      </c>
      <c r="I31" s="68">
        <v>6.3</v>
      </c>
      <c r="J31" s="66"/>
      <c r="K31" s="68"/>
      <c r="L31" s="65">
        <v>13.5</v>
      </c>
      <c r="M31" s="65"/>
      <c r="N31" s="65">
        <v>14</v>
      </c>
      <c r="O31" s="66">
        <v>14.5</v>
      </c>
      <c r="P31" s="69" t="s">
        <v>111</v>
      </c>
      <c r="Q31" s="70">
        <v>22</v>
      </c>
      <c r="R31" s="67">
        <v>4.6</v>
      </c>
      <c r="S31" s="67">
        <v>74.6</v>
      </c>
      <c r="T31" s="67">
        <v>0</v>
      </c>
      <c r="U31" s="67"/>
      <c r="V31" s="71">
        <v>2</v>
      </c>
      <c r="W31" s="64">
        <v>1007.6</v>
      </c>
      <c r="X31" s="121">
        <f t="shared" si="2"/>
        <v>1017.8517727026205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15.365821170728879</v>
      </c>
      <c r="AI31">
        <f t="shared" si="5"/>
        <v>14.01813696808305</v>
      </c>
      <c r="AJ31">
        <f t="shared" si="6"/>
        <v>12.89953696808305</v>
      </c>
      <c r="AK31">
        <f t="shared" si="12"/>
        <v>10.745009795094095</v>
      </c>
      <c r="AU31">
        <f t="shared" si="13"/>
        <v>10.316805061061988</v>
      </c>
    </row>
    <row r="32" spans="1:47" ht="12.75">
      <c r="A32" s="72">
        <v>24</v>
      </c>
      <c r="B32" s="73">
        <v>12.7</v>
      </c>
      <c r="C32" s="74">
        <v>12.3</v>
      </c>
      <c r="D32" s="74">
        <v>20.2</v>
      </c>
      <c r="E32" s="74">
        <v>9.1</v>
      </c>
      <c r="F32" s="75">
        <f t="shared" si="0"/>
        <v>14.649999999999999</v>
      </c>
      <c r="G32" s="67">
        <f t="shared" si="7"/>
        <v>95.2300208320205</v>
      </c>
      <c r="H32" s="76">
        <f t="shared" si="1"/>
        <v>11.95677418957125</v>
      </c>
      <c r="I32" s="77">
        <v>6.8</v>
      </c>
      <c r="J32" s="75"/>
      <c r="K32" s="77"/>
      <c r="L32" s="74">
        <v>13</v>
      </c>
      <c r="M32" s="74"/>
      <c r="N32" s="74">
        <v>14</v>
      </c>
      <c r="O32" s="75">
        <v>14.4</v>
      </c>
      <c r="P32" s="78" t="s">
        <v>143</v>
      </c>
      <c r="Q32" s="79">
        <v>23</v>
      </c>
      <c r="R32" s="76">
        <v>2.4</v>
      </c>
      <c r="S32" s="76">
        <v>74</v>
      </c>
      <c r="T32" s="76">
        <v>1.6</v>
      </c>
      <c r="U32" s="76"/>
      <c r="V32" s="80">
        <v>6</v>
      </c>
      <c r="W32" s="73">
        <v>1003.9</v>
      </c>
      <c r="X32" s="121">
        <f t="shared" si="2"/>
        <v>1014.139288779832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14.678391653320906</v>
      </c>
      <c r="AI32">
        <f t="shared" si="5"/>
        <v>14.297835429263056</v>
      </c>
      <c r="AJ32">
        <f t="shared" si="6"/>
        <v>13.978235429263057</v>
      </c>
      <c r="AK32">
        <f t="shared" si="12"/>
        <v>11.95677418957125</v>
      </c>
      <c r="AU32">
        <f t="shared" si="13"/>
        <v>10.151509633730038</v>
      </c>
    </row>
    <row r="33" spans="1:47" ht="12.75">
      <c r="A33" s="63">
        <v>25</v>
      </c>
      <c r="B33" s="64">
        <v>15.7</v>
      </c>
      <c r="C33" s="65">
        <v>15</v>
      </c>
      <c r="D33" s="65">
        <v>17.2</v>
      </c>
      <c r="E33" s="65">
        <v>12.7</v>
      </c>
      <c r="F33" s="66">
        <f t="shared" si="0"/>
        <v>14.95</v>
      </c>
      <c r="G33" s="67">
        <f t="shared" si="7"/>
        <v>92.46775391149592</v>
      </c>
      <c r="H33" s="67">
        <f t="shared" si="1"/>
        <v>14.482838478403233</v>
      </c>
      <c r="I33" s="68">
        <v>11.3</v>
      </c>
      <c r="J33" s="66"/>
      <c r="K33" s="68"/>
      <c r="L33" s="65">
        <v>15.5</v>
      </c>
      <c r="M33" s="65"/>
      <c r="N33" s="65">
        <v>14.2</v>
      </c>
      <c r="O33" s="66">
        <v>14.3</v>
      </c>
      <c r="P33" s="69" t="s">
        <v>143</v>
      </c>
      <c r="Q33" s="70">
        <v>24</v>
      </c>
      <c r="R33" s="67">
        <v>0.1</v>
      </c>
      <c r="S33" s="67">
        <v>49.5</v>
      </c>
      <c r="T33" s="67">
        <v>3.1</v>
      </c>
      <c r="U33" s="67"/>
      <c r="V33" s="71">
        <v>8</v>
      </c>
      <c r="W33" s="64">
        <v>1003</v>
      </c>
      <c r="X33" s="121">
        <f t="shared" si="2"/>
        <v>1013.1232336852771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17.82779541421407</v>
      </c>
      <c r="AI33">
        <f t="shared" si="5"/>
        <v>17.04426199146042</v>
      </c>
      <c r="AJ33">
        <f t="shared" si="6"/>
        <v>16.48496199146042</v>
      </c>
      <c r="AK33">
        <f t="shared" si="12"/>
        <v>14.482838478403233</v>
      </c>
      <c r="AU33">
        <f t="shared" si="13"/>
        <v>10.080489361348976</v>
      </c>
    </row>
    <row r="34" spans="1:47" ht="12.75">
      <c r="A34" s="72">
        <v>26</v>
      </c>
      <c r="B34" s="73">
        <v>15.8</v>
      </c>
      <c r="C34" s="74">
        <v>13.6</v>
      </c>
      <c r="D34" s="74">
        <v>19.7</v>
      </c>
      <c r="E34" s="74">
        <v>12.6</v>
      </c>
      <c r="F34" s="75">
        <f t="shared" si="0"/>
        <v>16.15</v>
      </c>
      <c r="G34" s="67">
        <f t="shared" si="7"/>
        <v>76.96658870891169</v>
      </c>
      <c r="H34" s="76">
        <f t="shared" si="1"/>
        <v>11.772831164560522</v>
      </c>
      <c r="I34" s="77">
        <v>11</v>
      </c>
      <c r="J34" s="75"/>
      <c r="K34" s="77"/>
      <c r="L34" s="74">
        <v>15.5</v>
      </c>
      <c r="M34" s="74"/>
      <c r="N34" s="74">
        <v>14.3</v>
      </c>
      <c r="O34" s="75">
        <v>14.4</v>
      </c>
      <c r="P34" s="78" t="s">
        <v>146</v>
      </c>
      <c r="Q34" s="79">
        <v>17</v>
      </c>
      <c r="R34" s="76">
        <v>3.5</v>
      </c>
      <c r="S34" s="76">
        <v>65</v>
      </c>
      <c r="T34" s="76">
        <v>0</v>
      </c>
      <c r="U34" s="76"/>
      <c r="V34" s="80">
        <v>1</v>
      </c>
      <c r="W34" s="73">
        <v>1009.8</v>
      </c>
      <c r="X34" s="121">
        <f t="shared" si="2"/>
        <v>1019.9883178132806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17.942269597987615</v>
      </c>
      <c r="AI34">
        <f t="shared" si="5"/>
        <v>15.567352846527232</v>
      </c>
      <c r="AJ34">
        <f t="shared" si="6"/>
        <v>13.80955284652723</v>
      </c>
      <c r="AK34">
        <f t="shared" si="12"/>
        <v>11.772831164560522</v>
      </c>
      <c r="AU34">
        <f t="shared" si="13"/>
        <v>10.15057151105841</v>
      </c>
    </row>
    <row r="35" spans="1:47" ht="12.75">
      <c r="A35" s="63">
        <v>27</v>
      </c>
      <c r="B35" s="64">
        <v>14.5</v>
      </c>
      <c r="C35" s="65">
        <v>14.2</v>
      </c>
      <c r="D35" s="65">
        <v>23.2</v>
      </c>
      <c r="E35" s="65">
        <v>9.1</v>
      </c>
      <c r="F35" s="66">
        <f t="shared" si="0"/>
        <v>16.15</v>
      </c>
      <c r="G35" s="67">
        <f t="shared" si="7"/>
        <v>96.62482985425329</v>
      </c>
      <c r="H35" s="67">
        <f t="shared" si="1"/>
        <v>13.969934952624786</v>
      </c>
      <c r="I35" s="68">
        <v>5</v>
      </c>
      <c r="J35" s="66"/>
      <c r="K35" s="68"/>
      <c r="L35" s="65">
        <v>14</v>
      </c>
      <c r="M35" s="65"/>
      <c r="N35" s="65">
        <v>14.3</v>
      </c>
      <c r="O35" s="66">
        <v>14.4</v>
      </c>
      <c r="P35" s="69" t="s">
        <v>148</v>
      </c>
      <c r="Q35" s="70">
        <v>16</v>
      </c>
      <c r="R35" s="67">
        <v>6.5</v>
      </c>
      <c r="S35" s="67">
        <v>68.9</v>
      </c>
      <c r="T35" s="67">
        <v>0</v>
      </c>
      <c r="U35" s="67"/>
      <c r="V35" s="71">
        <v>8</v>
      </c>
      <c r="W35" s="64">
        <v>1017.2</v>
      </c>
      <c r="X35" s="121">
        <f t="shared" si="2"/>
        <v>1027.5096361922342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16.503260083520495</v>
      </c>
      <c r="AI35">
        <f t="shared" si="5"/>
        <v>16.185946976106578</v>
      </c>
      <c r="AJ35">
        <f t="shared" si="6"/>
        <v>15.946246976106577</v>
      </c>
      <c r="AK35">
        <f t="shared" si="12"/>
        <v>13.969934952624786</v>
      </c>
      <c r="AU35">
        <f t="shared" si="13"/>
        <v>10.166760162367368</v>
      </c>
    </row>
    <row r="36" spans="1:47" ht="12.75">
      <c r="A36" s="72">
        <v>28</v>
      </c>
      <c r="B36" s="73">
        <v>18</v>
      </c>
      <c r="C36" s="74">
        <v>17.1</v>
      </c>
      <c r="D36" s="74">
        <v>26.1</v>
      </c>
      <c r="E36" s="74">
        <v>12.7</v>
      </c>
      <c r="F36" s="75">
        <f t="shared" si="0"/>
        <v>19.4</v>
      </c>
      <c r="G36" s="67">
        <f t="shared" si="7"/>
        <v>90.99249089712218</v>
      </c>
      <c r="H36" s="76">
        <f t="shared" si="1"/>
        <v>16.507788765892784</v>
      </c>
      <c r="I36" s="77">
        <v>8.1</v>
      </c>
      <c r="J36" s="75"/>
      <c r="K36" s="77"/>
      <c r="L36" s="74">
        <v>17.5</v>
      </c>
      <c r="M36" s="74"/>
      <c r="N36" s="74">
        <v>14.4</v>
      </c>
      <c r="O36" s="75">
        <v>14.4</v>
      </c>
      <c r="P36" s="78" t="s">
        <v>109</v>
      </c>
      <c r="Q36" s="79">
        <v>22</v>
      </c>
      <c r="R36" s="76">
        <v>7.1</v>
      </c>
      <c r="S36" s="76">
        <v>68</v>
      </c>
      <c r="T36" s="76">
        <v>0</v>
      </c>
      <c r="U36" s="76"/>
      <c r="V36" s="80">
        <v>0</v>
      </c>
      <c r="W36" s="73">
        <v>1016.3</v>
      </c>
      <c r="X36" s="121">
        <f t="shared" si="2"/>
        <v>1026.4759657232132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20.629290169999656</v>
      </c>
      <c r="AI36">
        <f t="shared" si="5"/>
        <v>19.490204980077856</v>
      </c>
      <c r="AJ36">
        <f t="shared" si="6"/>
        <v>18.771104980077858</v>
      </c>
      <c r="AK36">
        <f t="shared" si="12"/>
        <v>16.507788765892784</v>
      </c>
      <c r="AU36">
        <f t="shared" si="13"/>
        <v>10.137862049493926</v>
      </c>
    </row>
    <row r="37" spans="1:47" ht="12.75">
      <c r="A37" s="63">
        <v>29</v>
      </c>
      <c r="B37" s="64">
        <v>19.1</v>
      </c>
      <c r="C37" s="65">
        <v>17.6</v>
      </c>
      <c r="D37" s="65">
        <v>27.9</v>
      </c>
      <c r="E37" s="65">
        <v>12.7</v>
      </c>
      <c r="F37" s="66">
        <f t="shared" si="0"/>
        <v>20.299999999999997</v>
      </c>
      <c r="G37" s="67">
        <f t="shared" si="7"/>
        <v>85.598077185049</v>
      </c>
      <c r="H37" s="67">
        <f t="shared" si="1"/>
        <v>16.62996528252827</v>
      </c>
      <c r="I37" s="68">
        <v>8.9</v>
      </c>
      <c r="J37" s="66"/>
      <c r="K37" s="68"/>
      <c r="L37" s="65">
        <v>18.5</v>
      </c>
      <c r="M37" s="65"/>
      <c r="N37" s="65">
        <v>14.7</v>
      </c>
      <c r="O37" s="66">
        <v>14.5</v>
      </c>
      <c r="P37" s="69" t="s">
        <v>152</v>
      </c>
      <c r="Q37" s="70">
        <v>18</v>
      </c>
      <c r="R37" s="67">
        <v>6.6</v>
      </c>
      <c r="S37" s="67">
        <v>68.9</v>
      </c>
      <c r="T37" s="67">
        <v>0</v>
      </c>
      <c r="U37" s="67"/>
      <c r="V37" s="71">
        <v>0</v>
      </c>
      <c r="W37" s="64">
        <v>1013.6</v>
      </c>
      <c r="X37" s="121">
        <f t="shared" si="2"/>
        <v>1023.7105094521033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22.100407719188595</v>
      </c>
      <c r="AI37">
        <f t="shared" si="5"/>
        <v>20.116024057681578</v>
      </c>
      <c r="AJ37">
        <f t="shared" si="6"/>
        <v>18.91752405768158</v>
      </c>
      <c r="AK37">
        <f t="shared" si="12"/>
        <v>16.62996528252827</v>
      </c>
      <c r="AU37">
        <f t="shared" si="13"/>
        <v>10.214561668530576</v>
      </c>
    </row>
    <row r="38" spans="1:47" ht="12.75">
      <c r="A38" s="72">
        <v>30</v>
      </c>
      <c r="B38" s="73">
        <v>18.4</v>
      </c>
      <c r="C38" s="74">
        <v>16.9</v>
      </c>
      <c r="D38" s="74">
        <v>28.9</v>
      </c>
      <c r="E38" s="74">
        <v>12.6</v>
      </c>
      <c r="F38" s="75">
        <f t="shared" si="0"/>
        <v>20.75</v>
      </c>
      <c r="G38" s="67">
        <f t="shared" si="7"/>
        <v>85.3086943030605</v>
      </c>
      <c r="H38" s="76">
        <f t="shared" si="1"/>
        <v>15.890303734078183</v>
      </c>
      <c r="I38" s="77">
        <v>7.9</v>
      </c>
      <c r="J38" s="75"/>
      <c r="K38" s="77"/>
      <c r="L38" s="74">
        <v>18.5</v>
      </c>
      <c r="M38" s="74"/>
      <c r="N38" s="74">
        <v>14.9</v>
      </c>
      <c r="O38" s="75">
        <v>14.6</v>
      </c>
      <c r="P38" s="78" t="s">
        <v>153</v>
      </c>
      <c r="Q38" s="79">
        <v>21</v>
      </c>
      <c r="R38" s="76">
        <v>8</v>
      </c>
      <c r="S38" s="76">
        <v>69</v>
      </c>
      <c r="T38" s="76">
        <v>0</v>
      </c>
      <c r="U38" s="76"/>
      <c r="V38" s="80">
        <v>0</v>
      </c>
      <c r="W38" s="73">
        <v>1012.1</v>
      </c>
      <c r="X38" s="121">
        <f t="shared" si="2"/>
        <v>1022.2199275533328</v>
      </c>
      <c r="Y38" s="127">
        <v>0</v>
      </c>
      <c r="Z38" s="134">
        <v>0</v>
      </c>
      <c r="AA38" s="127">
        <v>0</v>
      </c>
      <c r="AB38">
        <f t="shared" si="8"/>
        <v>30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21.153995848068842</v>
      </c>
      <c r="AI38">
        <f t="shared" si="5"/>
        <v>19.24469765091116</v>
      </c>
      <c r="AJ38">
        <f t="shared" si="6"/>
        <v>18.04619765091116</v>
      </c>
      <c r="AK38">
        <f t="shared" si="12"/>
        <v>15.890303734078183</v>
      </c>
      <c r="AU38">
        <f t="shared" si="13"/>
        <v>10.277396122287392</v>
      </c>
    </row>
    <row r="39" spans="1:47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67"/>
      <c r="V39" s="71"/>
      <c r="W39" s="64"/>
      <c r="X39" s="121"/>
      <c r="Y39" s="127"/>
      <c r="Z39" s="134"/>
      <c r="AA39" s="127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6.107</v>
      </c>
      <c r="AI39">
        <f t="shared" si="5"/>
        <v>6.107</v>
      </c>
      <c r="AJ39">
        <f t="shared" si="6"/>
        <v>6.107</v>
      </c>
      <c r="AK39">
        <f t="shared" si="12"/>
        <v>0</v>
      </c>
      <c r="AU39">
        <f t="shared" si="13"/>
        <v>10.2517727026204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10.239288779832062</v>
      </c>
    </row>
    <row r="41" spans="1:47" ht="13.5" thickBot="1">
      <c r="A41" s="113" t="s">
        <v>19</v>
      </c>
      <c r="B41" s="114">
        <f>SUM(B9:B39)</f>
        <v>458.3999999999999</v>
      </c>
      <c r="C41" s="115">
        <f aca="true" t="shared" si="14" ref="C41:V41">SUM(C9:C39)</f>
        <v>417.4</v>
      </c>
      <c r="D41" s="115">
        <f t="shared" si="14"/>
        <v>609.6</v>
      </c>
      <c r="E41" s="115">
        <f t="shared" si="14"/>
        <v>330.9000000000001</v>
      </c>
      <c r="F41" s="116">
        <f t="shared" si="14"/>
        <v>470.24999999999994</v>
      </c>
      <c r="G41" s="117">
        <f t="shared" si="14"/>
        <v>2562.612582150507</v>
      </c>
      <c r="H41" s="117">
        <f>SUM(H9:H39)</f>
        <v>383.91960230881864</v>
      </c>
      <c r="I41" s="118">
        <f t="shared" si="14"/>
        <v>248.8</v>
      </c>
      <c r="J41" s="116"/>
      <c r="K41" s="118"/>
      <c r="L41" s="115">
        <f t="shared" si="14"/>
        <v>445.1</v>
      </c>
      <c r="M41" s="115"/>
      <c r="N41" s="115">
        <f t="shared" si="14"/>
        <v>444.7</v>
      </c>
      <c r="O41" s="116">
        <f>SUM(O9:O39)</f>
        <v>443.9</v>
      </c>
      <c r="P41" s="114"/>
      <c r="Q41" s="119">
        <f t="shared" si="14"/>
        <v>775</v>
      </c>
      <c r="R41" s="117">
        <f t="shared" si="14"/>
        <v>99.29999999999998</v>
      </c>
      <c r="S41" s="117"/>
      <c r="T41" s="117">
        <f>SUM(T9:T39)</f>
        <v>34.7</v>
      </c>
      <c r="U41" s="139"/>
      <c r="V41" s="119">
        <f t="shared" si="14"/>
        <v>138</v>
      </c>
      <c r="W41" s="117">
        <f>SUM(W9:W39)</f>
        <v>30057.9</v>
      </c>
      <c r="X41" s="123">
        <f>SUM(X9:X39)</f>
        <v>30361.736694805644</v>
      </c>
      <c r="Y41" s="117">
        <f>SUM(Y9:Y39)</f>
        <v>0</v>
      </c>
      <c r="Z41" s="123">
        <f>SUM(Z9:Z39)</f>
        <v>0</v>
      </c>
      <c r="AA41" s="138">
        <f>SUM(AA9:AA39)</f>
        <v>1</v>
      </c>
      <c r="AB41">
        <f>MAX(AB9:AB39)</f>
        <v>30</v>
      </c>
      <c r="AC41">
        <f>MAX(AC9:AC39)</f>
        <v>1</v>
      </c>
      <c r="AD41">
        <f>MAX(AD9:AD39)</f>
        <v>18</v>
      </c>
      <c r="AE41">
        <f>MAX(AE9:AE39)</f>
        <v>10</v>
      </c>
      <c r="AF41">
        <f>MAX(AF9:AF39)</f>
        <v>1</v>
      </c>
      <c r="AU41">
        <f t="shared" si="13"/>
        <v>10.12323368527707</v>
      </c>
    </row>
    <row r="42" spans="1:47" ht="12.75">
      <c r="A42" s="72" t="s">
        <v>20</v>
      </c>
      <c r="B42" s="73">
        <f>AVERAGE(B9:B39)</f>
        <v>15.279999999999998</v>
      </c>
      <c r="C42" s="74">
        <f aca="true" t="shared" si="15" ref="C42:V42">AVERAGE(C9:C39)</f>
        <v>13.913333333333332</v>
      </c>
      <c r="D42" s="74">
        <f t="shared" si="15"/>
        <v>20.32</v>
      </c>
      <c r="E42" s="74">
        <f t="shared" si="15"/>
        <v>11.030000000000003</v>
      </c>
      <c r="F42" s="75">
        <f t="shared" si="15"/>
        <v>15.674999999999999</v>
      </c>
      <c r="G42" s="76">
        <f t="shared" si="15"/>
        <v>85.4204194050169</v>
      </c>
      <c r="H42" s="76">
        <f>AVERAGE(H9:H39)</f>
        <v>12.797320076960622</v>
      </c>
      <c r="I42" s="77">
        <f t="shared" si="15"/>
        <v>8.293333333333333</v>
      </c>
      <c r="J42" s="75"/>
      <c r="K42" s="77"/>
      <c r="L42" s="74">
        <f t="shared" si="15"/>
        <v>14.836666666666668</v>
      </c>
      <c r="M42" s="74"/>
      <c r="N42" s="74">
        <f t="shared" si="15"/>
        <v>14.823333333333332</v>
      </c>
      <c r="O42" s="75">
        <f>AVERAGE(O9:O39)</f>
        <v>14.796666666666665</v>
      </c>
      <c r="P42" s="73"/>
      <c r="Q42" s="75">
        <f t="shared" si="15"/>
        <v>25.833333333333332</v>
      </c>
      <c r="R42" s="76">
        <f t="shared" si="15"/>
        <v>3.3099999999999996</v>
      </c>
      <c r="S42" s="76"/>
      <c r="T42" s="76">
        <f>AVERAGE(T9:T39)</f>
        <v>1.3346153846153848</v>
      </c>
      <c r="U42" s="76"/>
      <c r="V42" s="76">
        <f t="shared" si="15"/>
        <v>4.6</v>
      </c>
      <c r="W42" s="76">
        <f>AVERAGE(W9:W39)</f>
        <v>1001.9300000000001</v>
      </c>
      <c r="X42" s="124">
        <f>AVERAGE(X9:X39)</f>
        <v>1012.0578898268548</v>
      </c>
      <c r="Y42" s="127"/>
      <c r="Z42" s="134"/>
      <c r="AA42" s="130"/>
      <c r="AU42">
        <f t="shared" si="13"/>
        <v>10.188317813280644</v>
      </c>
    </row>
    <row r="43" spans="1:47" ht="12.75">
      <c r="A43" s="72" t="s">
        <v>21</v>
      </c>
      <c r="B43" s="73">
        <f>MAX(B9:B39)</f>
        <v>20.9</v>
      </c>
      <c r="C43" s="74">
        <f aca="true" t="shared" si="16" ref="C43:V43">MAX(C9:C39)</f>
        <v>19</v>
      </c>
      <c r="D43" s="74">
        <f t="shared" si="16"/>
        <v>28.9</v>
      </c>
      <c r="E43" s="74">
        <f t="shared" si="16"/>
        <v>17.5</v>
      </c>
      <c r="F43" s="75">
        <f t="shared" si="16"/>
        <v>20.75</v>
      </c>
      <c r="G43" s="76">
        <f t="shared" si="16"/>
        <v>96.62482985425329</v>
      </c>
      <c r="H43" s="76">
        <f>MAX(H9:H39)</f>
        <v>17.857296254046425</v>
      </c>
      <c r="I43" s="77">
        <f t="shared" si="16"/>
        <v>15.1</v>
      </c>
      <c r="J43" s="75"/>
      <c r="K43" s="77"/>
      <c r="L43" s="74">
        <f t="shared" si="16"/>
        <v>20</v>
      </c>
      <c r="M43" s="74"/>
      <c r="N43" s="74">
        <f t="shared" si="16"/>
        <v>18.2</v>
      </c>
      <c r="O43" s="75">
        <f>MAX(O9:O39)</f>
        <v>15.1</v>
      </c>
      <c r="P43" s="73"/>
      <c r="Q43" s="70">
        <f t="shared" si="16"/>
        <v>43</v>
      </c>
      <c r="R43" s="76">
        <f t="shared" si="16"/>
        <v>8.1</v>
      </c>
      <c r="S43" s="76"/>
      <c r="T43" s="76">
        <f>MAX(T9:T39)</f>
        <v>10.4</v>
      </c>
      <c r="U43" s="140"/>
      <c r="V43" s="70">
        <f t="shared" si="16"/>
        <v>8</v>
      </c>
      <c r="W43" s="76">
        <f>MAX(W9:W39)</f>
        <v>1017.2</v>
      </c>
      <c r="X43" s="124">
        <f>MAX(X9:X39)</f>
        <v>1027.5096361922342</v>
      </c>
      <c r="Y43" s="127"/>
      <c r="Z43" s="134"/>
      <c r="AA43" s="127"/>
      <c r="AU43">
        <f t="shared" si="13"/>
        <v>10.309636192234159</v>
      </c>
    </row>
    <row r="44" spans="1:47" ht="13.5" thickBot="1">
      <c r="A44" s="81" t="s">
        <v>22</v>
      </c>
      <c r="B44" s="82">
        <f>MIN(B9:B39)</f>
        <v>11.9</v>
      </c>
      <c r="C44" s="83">
        <f aca="true" t="shared" si="17" ref="C44:V44">MIN(C9:C39)</f>
        <v>11</v>
      </c>
      <c r="D44" s="83">
        <f t="shared" si="17"/>
        <v>16.6</v>
      </c>
      <c r="E44" s="83">
        <f t="shared" si="17"/>
        <v>4.1</v>
      </c>
      <c r="F44" s="84">
        <f t="shared" si="17"/>
        <v>11.7</v>
      </c>
      <c r="G44" s="85">
        <f t="shared" si="17"/>
        <v>70.21050512341738</v>
      </c>
      <c r="H44" s="85">
        <f>MIN(H9:H39)</f>
        <v>9.205888581071422</v>
      </c>
      <c r="I44" s="86">
        <f t="shared" si="17"/>
        <v>1.2</v>
      </c>
      <c r="J44" s="84"/>
      <c r="K44" s="86"/>
      <c r="L44" s="83">
        <f t="shared" si="17"/>
        <v>11</v>
      </c>
      <c r="M44" s="83"/>
      <c r="N44" s="83">
        <f t="shared" si="17"/>
        <v>14</v>
      </c>
      <c r="O44" s="84">
        <f>MIN(O9:O39)</f>
        <v>14.3</v>
      </c>
      <c r="P44" s="82"/>
      <c r="Q44" s="120">
        <f t="shared" si="17"/>
        <v>13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986.2</v>
      </c>
      <c r="X44" s="125">
        <f>MIN(X9:X39)</f>
        <v>996.0371985217683</v>
      </c>
      <c r="Y44" s="128"/>
      <c r="Z44" s="136"/>
      <c r="AA44" s="128"/>
      <c r="AU44">
        <f t="shared" si="13"/>
        <v>10.175965723213261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10.110509452103319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10.119927553332813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0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64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17</v>
      </c>
      <c r="C61">
        <f>DCOUNTA(T8:T38,1,C59:C60)</f>
        <v>13</v>
      </c>
      <c r="D61">
        <f>DCOUNTA(T8:T38,1,D59:D60)</f>
        <v>5</v>
      </c>
      <c r="F61">
        <f>DCOUNTA(T8:T38,1,F59:F60)</f>
        <v>4</v>
      </c>
    </row>
    <row r="63" spans="2:4" ht="12.75">
      <c r="B63" t="s">
        <v>81</v>
      </c>
      <c r="C63" t="s">
        <v>82</v>
      </c>
      <c r="D63" t="s">
        <v>83</v>
      </c>
    </row>
    <row r="64" spans="2:4" ht="12.75">
      <c r="B64">
        <f>(B61-F61)</f>
        <v>13</v>
      </c>
      <c r="C64">
        <f>(C61-F61)</f>
        <v>9</v>
      </c>
      <c r="D64">
        <f>(D61-F61)</f>
        <v>1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1">
      <selection activeCell="I36" sqref="I36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/>
      <c r="I4" s="60" t="s">
        <v>55</v>
      </c>
      <c r="J4" s="60"/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56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20.32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11.030000000000003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71</v>
      </c>
      <c r="B9" s="3"/>
      <c r="C9" s="22">
        <f>Data1!$F$42</f>
        <v>15.674999999999999</v>
      </c>
      <c r="D9" s="3"/>
      <c r="E9" s="3"/>
      <c r="F9" s="40">
        <v>1</v>
      </c>
      <c r="G9" s="89" t="s">
        <v>105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28.9</v>
      </c>
      <c r="C10" s="5" t="s">
        <v>32</v>
      </c>
      <c r="D10" s="5">
        <f>Data1!$AB$41</f>
        <v>30</v>
      </c>
      <c r="E10" s="3"/>
      <c r="F10" s="40">
        <v>2</v>
      </c>
      <c r="G10" s="93" t="s">
        <v>107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4.1</v>
      </c>
      <c r="C11" s="5" t="s">
        <v>32</v>
      </c>
      <c r="D11" s="24">
        <f>Data1!$AC$41</f>
        <v>1</v>
      </c>
      <c r="E11" s="3"/>
      <c r="F11" s="40">
        <v>3</v>
      </c>
      <c r="G11" s="93" t="s">
        <v>110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1.2</v>
      </c>
      <c r="C12" s="5" t="s">
        <v>32</v>
      </c>
      <c r="D12" s="24">
        <f>Data1!$AD$41</f>
        <v>18</v>
      </c>
      <c r="E12" s="3"/>
      <c r="F12" s="40">
        <v>4</v>
      </c>
      <c r="G12" s="93" t="s">
        <v>113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14.796666666666665</v>
      </c>
      <c r="C13" s="5"/>
      <c r="D13" s="24"/>
      <c r="E13" s="3"/>
      <c r="F13" s="40">
        <v>5</v>
      </c>
      <c r="G13" s="93" t="s">
        <v>112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116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119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118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34.7</v>
      </c>
      <c r="D17" s="5"/>
      <c r="E17" s="3"/>
      <c r="F17" s="40">
        <v>9</v>
      </c>
      <c r="G17" s="93" t="s">
        <v>117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13</v>
      </c>
      <c r="D18" s="5"/>
      <c r="E18" s="3"/>
      <c r="F18" s="40">
        <v>10</v>
      </c>
      <c r="G18" s="93" t="s">
        <v>120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9</v>
      </c>
      <c r="D19" s="5"/>
      <c r="E19" s="3"/>
      <c r="F19" s="40">
        <v>11</v>
      </c>
      <c r="G19" s="93" t="s">
        <v>122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65</v>
      </c>
      <c r="B20" s="3"/>
      <c r="C20" s="5">
        <f>Data1!$D$64</f>
        <v>1</v>
      </c>
      <c r="D20" s="5"/>
      <c r="E20" s="3"/>
      <c r="F20" s="40">
        <v>12</v>
      </c>
      <c r="G20" s="93" t="s">
        <v>126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10.4</v>
      </c>
      <c r="D21" s="5"/>
      <c r="E21" s="3"/>
      <c r="F21" s="40">
        <v>13</v>
      </c>
      <c r="G21" s="93" t="s">
        <v>125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10</v>
      </c>
      <c r="D22" s="5"/>
      <c r="E22" s="3"/>
      <c r="F22" s="40">
        <v>14</v>
      </c>
      <c r="G22" s="93" t="s">
        <v>129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131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134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8.1</v>
      </c>
      <c r="D25" s="5" t="s">
        <v>46</v>
      </c>
      <c r="E25" s="5">
        <f>Data1!$AF$41</f>
        <v>1</v>
      </c>
      <c r="F25" s="40">
        <v>17</v>
      </c>
      <c r="G25" s="93" t="s">
        <v>133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99.29999999999998</v>
      </c>
      <c r="D26" s="5" t="s">
        <v>46</v>
      </c>
      <c r="E26" s="3"/>
      <c r="F26" s="40">
        <v>18</v>
      </c>
      <c r="G26" s="93" t="s">
        <v>136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139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138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141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93</v>
      </c>
      <c r="B30" s="3"/>
      <c r="C30" s="5">
        <f>Data1!$Q$43</f>
        <v>43</v>
      </c>
      <c r="D30" s="5"/>
      <c r="E30" s="5"/>
      <c r="F30" s="40">
        <v>22</v>
      </c>
      <c r="G30" s="93" t="s">
        <v>142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160</v>
      </c>
      <c r="B31" s="3"/>
      <c r="C31" s="5">
        <f>Data1!$AP$9</f>
        <v>2</v>
      </c>
      <c r="D31" s="22"/>
      <c r="E31" s="5"/>
      <c r="F31" s="40">
        <v>23</v>
      </c>
      <c r="G31" s="93" t="s">
        <v>144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145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50</v>
      </c>
      <c r="B33" s="3"/>
      <c r="C33" s="5"/>
      <c r="D33" s="3"/>
      <c r="E33" s="3"/>
      <c r="F33" s="40">
        <v>25</v>
      </c>
      <c r="G33" s="93" t="s">
        <v>147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51</v>
      </c>
      <c r="B34" s="3"/>
      <c r="C34" s="5">
        <f>Data1!$Z$41</f>
        <v>0</v>
      </c>
      <c r="D34" s="3"/>
      <c r="E34" s="3"/>
      <c r="F34" s="40">
        <v>26</v>
      </c>
      <c r="G34" s="93" t="s">
        <v>150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52</v>
      </c>
      <c r="B35" s="3"/>
      <c r="C35" s="5"/>
      <c r="D35" s="3"/>
      <c r="E35" s="3"/>
      <c r="F35" s="40">
        <v>27</v>
      </c>
      <c r="G35" s="93" t="s">
        <v>149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53</v>
      </c>
      <c r="B36" s="3"/>
      <c r="C36" s="24"/>
      <c r="D36" s="5"/>
      <c r="E36" s="3"/>
      <c r="F36" s="40">
        <v>28</v>
      </c>
      <c r="G36" s="93" t="s">
        <v>151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1</v>
      </c>
      <c r="D37" s="5"/>
      <c r="E37" s="3"/>
      <c r="F37" s="40">
        <v>29</v>
      </c>
      <c r="G37" s="93" t="s">
        <v>154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54</v>
      </c>
      <c r="B38" s="3"/>
      <c r="C38" s="5">
        <v>0</v>
      </c>
      <c r="D38" s="5"/>
      <c r="E38" s="3"/>
      <c r="F38" s="40">
        <v>30</v>
      </c>
      <c r="G38" s="93" t="s">
        <v>155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>
        <v>31</v>
      </c>
      <c r="G39" s="95" t="s">
        <v>156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0</v>
      </c>
      <c r="D40" s="5"/>
      <c r="E40" s="3"/>
      <c r="F40" s="5"/>
      <c r="G40" s="35" t="s">
        <v>159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 t="s">
        <v>157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 t="s">
        <v>158</v>
      </c>
      <c r="H42" s="23"/>
      <c r="I42" s="23"/>
      <c r="J42" s="23"/>
      <c r="K42" s="23"/>
      <c r="L42" s="23"/>
      <c r="M42" s="3"/>
      <c r="N42" s="17"/>
    </row>
    <row r="43" spans="1:14" ht="12.75">
      <c r="A43" s="26" t="s">
        <v>161</v>
      </c>
      <c r="B43" s="3" t="s">
        <v>162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165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 t="s">
        <v>166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2011-10-02T10:20:12Z</dcterms:modified>
  <cp:category/>
  <cp:version/>
  <cp:contentType/>
  <cp:contentStatus/>
</cp:coreProperties>
</file>