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'Data1'!$A$1:$Y$46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<sst xmlns="http://schemas.openxmlformats.org/spreadsheetml/2006/main" count="183" uniqueCount="143">
  <si>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</si>
  <si>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</si>
  <si>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</si>
  <si>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</si>
  <si>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</si>
  <si>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</si>
  <si>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</si>
  <si>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</si>
  <si>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</si>
  <si>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</si>
  <si>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</si>
  <si>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</si>
  <si>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</si>
  <si>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</si>
  <si>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</si>
  <si>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</si>
  <si>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</si>
  <si>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</si>
  <si>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</si>
  <si>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</si>
  <si>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</si>
  <si>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</si>
  <si>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</si>
  <si>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</si>
  <si>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</si>
  <si>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</si>
  <si>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</si>
  <si>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</si>
  <si>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</si>
  <si>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</si>
  <si>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</si>
  <si>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</si>
  <si>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</si>
  <si>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</si>
  <si>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</si>
  <si>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</si>
  <si>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</si>
  <si>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</si>
  <si>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</si>
  <si>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</si>
  <si>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</si>
  <si>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</si>
  <si>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</si>
  <si>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</si>
  <si>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</si>
  <si>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</si>
  <si>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</si>
  <si>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</si>
  <si>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</si>
  <si>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</si>
  <si>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</si>
  <si>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</si>
  <si>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</si>
  <si>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</si>
  <si>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</si>
  <si>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</si>
  <si>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</si>
  <si>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</si>
  <si>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</si>
  <si>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</si>
  <si>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</si>
  <si>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</si>
  <si>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</si>
  <si>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</si>
  <si>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30cm</t>
  </si>
  <si>
    <t>50cm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</si>
  <si>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</si>
  <si>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</si>
  <si>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</si>
  <si>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</si>
  <si>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</si>
  <si>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</si>
  <si>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</si>
  <si>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</si>
  <si>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</si>
  <si>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</si>
  <si>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</si>
  <si>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</si>
  <si>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</si>
  <si>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</si>
  <si>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</si>
  <si>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</si>
  <si>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</si>
  <si>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</si>
  <si>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</si>
  <si>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</si>
  <si>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</si>
  <si>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</si>
  <si>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</si>
  <si>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</si>
  <si>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</si>
  <si>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</si>
  <si>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</si>
  <si>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</si>
  <si>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</si>
  <si>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</si>
  <si>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</si>
  <si>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</si>
  <si>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</si>
  <si>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</si>
  <si>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</si>
  <si>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SW</t>
  </si>
  <si>
    <t>NW</t>
  </si>
  <si>
    <t>N</t>
  </si>
  <si>
    <t>E</t>
  </si>
  <si>
    <t>NE</t>
  </si>
  <si>
    <t>CALM</t>
  </si>
  <si>
    <t>SE</t>
  </si>
  <si>
    <t>S</t>
  </si>
  <si>
    <t>April</t>
  </si>
  <si>
    <t>Rain in the morning, clearing by afternoon.</t>
  </si>
  <si>
    <t>Bright spells</t>
  </si>
  <si>
    <t>sunny</t>
  </si>
  <si>
    <t>Cloudy start - brightening up later.</t>
  </si>
  <si>
    <t>Similar again - brightening up during the afternoon.</t>
  </si>
  <si>
    <t>Cloudy.</t>
  </si>
  <si>
    <t>Sunny after a sharp frost - coldest night since 18th February.</t>
  </si>
  <si>
    <t>More frost, then sunny spells.</t>
  </si>
  <si>
    <t>Sleety drizzle clearing to give a cold, coloudy day. Some sunny intervals.</t>
  </si>
  <si>
    <t>Sunny and milder after overnight frost cleared.</t>
  </si>
  <si>
    <t>Sunny and pleasantly mild.</t>
  </si>
  <si>
    <t>Bright spells but maily cloudy. Warm.</t>
  </si>
  <si>
    <t>Cloudy again but still quite warm.</t>
  </si>
  <si>
    <t>Sunny and very warm for mid-April.</t>
  </si>
  <si>
    <t>Lots of strong sunshine, temperatures climbing rapidly from 5.1C to a hot 25.6C.</t>
  </si>
  <si>
    <t>Sunny and very warm again - but becoming breezy.</t>
  </si>
  <si>
    <t>Sunny once again, cooler but quite windy.</t>
  </si>
  <si>
    <t>Windy and cloudy, feeling cold.</t>
  </si>
  <si>
    <t>Mostly cloudy, less cold - rain overnight.</t>
  </si>
  <si>
    <t>Misty start, becoming brighter and quite warm.</t>
  </si>
  <si>
    <t>Early ground frost, then bright.</t>
  </si>
  <si>
    <t>Ground frost clearing to give a warm, bright day.</t>
  </si>
  <si>
    <t>Widespread ground frost, clearing before rain arrived after lunch.</t>
  </si>
  <si>
    <t>Cloudy, becoming wet by late-morning.</t>
  </si>
  <si>
    <t>Mostly cloudy with a brisk breeze. Some light showers pm, not recording even 0.1mm.</t>
  </si>
  <si>
    <t>Cloudy and breezy with some light showers. Rain sweeping NE overnight`</t>
  </si>
  <si>
    <t>tr</t>
  </si>
  <si>
    <t>W</t>
  </si>
  <si>
    <t>Rain soon clearing during the morning. Mostly cloudy thereafter.</t>
  </si>
  <si>
    <t>Bright or sunny intervals with light showers, heavier from evening onwards.</t>
  </si>
  <si>
    <t>Bright intervals with scattered light showers.</t>
  </si>
  <si>
    <t>Heavier showers during eve and overnight.</t>
  </si>
  <si>
    <t>Diff. Av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</si>
</sst>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165" fontId="10" fillId="0" borderId="2" xfId="0" applyNumberFormat="1" applyFont="1" applyBorder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4" fillId="0" borderId="0" xfId="0" applyNumberFormat="1" applyFont="1" applyBorder="1" applyAlignment="1">
      <alignment horizontal="centerContinuous"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19" xfId="0" applyNumberFormat="1" applyBorder="1" applyAlignment="1">
      <alignment horizontal="centerContinuous"/>
    </xf>
    <xf numFmtId="165" fontId="0" fillId="0" borderId="20" xfId="0" applyNumberFormat="1" applyBorder="1" applyAlignment="1">
      <alignment horizontal="centerContinuous"/>
    </xf>
    <xf numFmtId="165" fontId="0" fillId="0" borderId="21" xfId="0" applyNumberFormat="1" applyBorder="1" applyAlignment="1">
      <alignment/>
    </xf>
    <xf numFmtId="165" fontId="0" fillId="0" borderId="30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17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 horizontal="centerContinuous"/>
    </xf>
    <xf numFmtId="165" fontId="0" fillId="0" borderId="2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12</c:v>
                </c:pt>
                <c:pt idx="1">
                  <c:v>11.5</c:v>
                </c:pt>
                <c:pt idx="2">
                  <c:v>14.4</c:v>
                </c:pt>
                <c:pt idx="3">
                  <c:v>16.2</c:v>
                </c:pt>
                <c:pt idx="4">
                  <c:v>14.8</c:v>
                </c:pt>
                <c:pt idx="5">
                  <c:v>9.8</c:v>
                </c:pt>
                <c:pt idx="6">
                  <c:v>11.8</c:v>
                </c:pt>
                <c:pt idx="7">
                  <c:v>12</c:v>
                </c:pt>
                <c:pt idx="8">
                  <c:v>8.9</c:v>
                </c:pt>
                <c:pt idx="9">
                  <c:v>6.6</c:v>
                </c:pt>
                <c:pt idx="10">
                  <c:v>12</c:v>
                </c:pt>
                <c:pt idx="11">
                  <c:v>15</c:v>
                </c:pt>
                <c:pt idx="12">
                  <c:v>17.8</c:v>
                </c:pt>
                <c:pt idx="13">
                  <c:v>18.2</c:v>
                </c:pt>
                <c:pt idx="14">
                  <c:v>22.8</c:v>
                </c:pt>
                <c:pt idx="15">
                  <c:v>25.6</c:v>
                </c:pt>
                <c:pt idx="16">
                  <c:v>23.1</c:v>
                </c:pt>
                <c:pt idx="17">
                  <c:v>20.1</c:v>
                </c:pt>
                <c:pt idx="18">
                  <c:v>10.3</c:v>
                </c:pt>
                <c:pt idx="19">
                  <c:v>13.1</c:v>
                </c:pt>
                <c:pt idx="20">
                  <c:v>16.9</c:v>
                </c:pt>
                <c:pt idx="21">
                  <c:v>14.9</c:v>
                </c:pt>
                <c:pt idx="22">
                  <c:v>18.1</c:v>
                </c:pt>
                <c:pt idx="23">
                  <c:v>13.2</c:v>
                </c:pt>
                <c:pt idx="24">
                  <c:v>14.3</c:v>
                </c:pt>
                <c:pt idx="25">
                  <c:v>15.4</c:v>
                </c:pt>
                <c:pt idx="26">
                  <c:v>15.5</c:v>
                </c:pt>
                <c:pt idx="27">
                  <c:v>15.6</c:v>
                </c:pt>
                <c:pt idx="28">
                  <c:v>16.8</c:v>
                </c:pt>
                <c:pt idx="29">
                  <c:v>15.9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6.1</c:v>
                </c:pt>
                <c:pt idx="1">
                  <c:v>3.9</c:v>
                </c:pt>
                <c:pt idx="2">
                  <c:v>1.3</c:v>
                </c:pt>
                <c:pt idx="3">
                  <c:v>1.3</c:v>
                </c:pt>
                <c:pt idx="4">
                  <c:v>7</c:v>
                </c:pt>
                <c:pt idx="5">
                  <c:v>5.5</c:v>
                </c:pt>
                <c:pt idx="6">
                  <c:v>0</c:v>
                </c:pt>
                <c:pt idx="7">
                  <c:v>-4.4</c:v>
                </c:pt>
                <c:pt idx="8">
                  <c:v>-3.8</c:v>
                </c:pt>
                <c:pt idx="9">
                  <c:v>-3.1</c:v>
                </c:pt>
                <c:pt idx="10">
                  <c:v>-1.7</c:v>
                </c:pt>
                <c:pt idx="11">
                  <c:v>-1.2</c:v>
                </c:pt>
                <c:pt idx="12">
                  <c:v>4</c:v>
                </c:pt>
                <c:pt idx="13">
                  <c:v>11.6</c:v>
                </c:pt>
                <c:pt idx="14">
                  <c:v>6.6</c:v>
                </c:pt>
                <c:pt idx="15">
                  <c:v>5.1</c:v>
                </c:pt>
                <c:pt idx="16">
                  <c:v>8.4</c:v>
                </c:pt>
                <c:pt idx="17">
                  <c:v>6.8</c:v>
                </c:pt>
                <c:pt idx="18">
                  <c:v>5.2</c:v>
                </c:pt>
                <c:pt idx="19">
                  <c:v>6.1</c:v>
                </c:pt>
                <c:pt idx="20">
                  <c:v>6.3</c:v>
                </c:pt>
                <c:pt idx="21">
                  <c:v>4</c:v>
                </c:pt>
                <c:pt idx="22">
                  <c:v>2.2</c:v>
                </c:pt>
                <c:pt idx="23">
                  <c:v>0</c:v>
                </c:pt>
                <c:pt idx="24">
                  <c:v>7.2</c:v>
                </c:pt>
                <c:pt idx="25">
                  <c:v>4.1</c:v>
                </c:pt>
                <c:pt idx="26">
                  <c:v>7.4</c:v>
                </c:pt>
                <c:pt idx="27">
                  <c:v>9.6</c:v>
                </c:pt>
                <c:pt idx="28">
                  <c:v>8.1</c:v>
                </c:pt>
                <c:pt idx="29">
                  <c:v>7.8</c:v>
                </c:pt>
              </c:numCache>
            </c:numRef>
          </c:val>
          <c:smooth val="0"/>
        </c:ser>
        <c:marker val="1"/>
        <c:axId val="47744904"/>
        <c:axId val="27050953"/>
      </c:lineChart>
      <c:catAx>
        <c:axId val="4774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50953"/>
        <c:crosses val="autoZero"/>
        <c:auto val="1"/>
        <c:lblOffset val="100"/>
        <c:noMultiLvlLbl val="0"/>
      </c:catAx>
      <c:valAx>
        <c:axId val="2705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7744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3.3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4.8</c:v>
                </c:pt>
                <c:pt idx="24">
                  <c:v>3.2</c:v>
                </c:pt>
                <c:pt idx="25">
                  <c:v>0</c:v>
                </c:pt>
                <c:pt idx="26">
                  <c:v>6.9</c:v>
                </c:pt>
                <c:pt idx="27">
                  <c:v>0.4</c:v>
                </c:pt>
                <c:pt idx="28">
                  <c:v>2.8</c:v>
                </c:pt>
              </c:numCache>
            </c:numRef>
          </c:val>
        </c:ser>
        <c:axId val="42131986"/>
        <c:axId val="43643555"/>
      </c:barChart>
      <c:catAx>
        <c:axId val="4213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43555"/>
        <c:crosses val="autoZero"/>
        <c:auto val="1"/>
        <c:lblOffset val="100"/>
        <c:noMultiLvlLbl val="0"/>
      </c:catAx>
      <c:valAx>
        <c:axId val="4364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2131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57247676"/>
        <c:axId val="45467037"/>
      </c:barChart>
      <c:catAx>
        <c:axId val="5724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67037"/>
        <c:crosses val="autoZero"/>
        <c:auto val="1"/>
        <c:lblOffset val="100"/>
        <c:noMultiLvlLbl val="0"/>
      </c:catAx>
      <c:valAx>
        <c:axId val="4546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72476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2.3</c:v>
                </c:pt>
                <c:pt idx="1">
                  <c:v>1.5</c:v>
                </c:pt>
                <c:pt idx="2">
                  <c:v>-3.2</c:v>
                </c:pt>
                <c:pt idx="3">
                  <c:v>2.7</c:v>
                </c:pt>
                <c:pt idx="4">
                  <c:v>1.6</c:v>
                </c:pt>
                <c:pt idx="5">
                  <c:v>0.7</c:v>
                </c:pt>
                <c:pt idx="6">
                  <c:v>-3.6</c:v>
                </c:pt>
                <c:pt idx="7">
                  <c:v>-7.7</c:v>
                </c:pt>
                <c:pt idx="8">
                  <c:v>-7.9</c:v>
                </c:pt>
                <c:pt idx="9">
                  <c:v>-7.9</c:v>
                </c:pt>
                <c:pt idx="10">
                  <c:v>-5.7</c:v>
                </c:pt>
                <c:pt idx="11">
                  <c:v>-2.5</c:v>
                </c:pt>
                <c:pt idx="12">
                  <c:v>-0.9</c:v>
                </c:pt>
                <c:pt idx="13">
                  <c:v>9.2</c:v>
                </c:pt>
                <c:pt idx="14">
                  <c:v>2.2</c:v>
                </c:pt>
                <c:pt idx="15">
                  <c:v>0.9</c:v>
                </c:pt>
                <c:pt idx="16">
                  <c:v>1.9</c:v>
                </c:pt>
                <c:pt idx="17">
                  <c:v>3.1</c:v>
                </c:pt>
                <c:pt idx="18">
                  <c:v>1.9</c:v>
                </c:pt>
                <c:pt idx="19">
                  <c:v>3.9</c:v>
                </c:pt>
                <c:pt idx="20">
                  <c:v>3.2</c:v>
                </c:pt>
                <c:pt idx="21">
                  <c:v>-0.8</c:v>
                </c:pt>
                <c:pt idx="22">
                  <c:v>-1.9</c:v>
                </c:pt>
                <c:pt idx="23">
                  <c:v>-3.7</c:v>
                </c:pt>
                <c:pt idx="24">
                  <c:v>3.6</c:v>
                </c:pt>
                <c:pt idx="25">
                  <c:v>-0.4</c:v>
                </c:pt>
                <c:pt idx="26">
                  <c:v>5</c:v>
                </c:pt>
                <c:pt idx="27">
                  <c:v>9.1</c:v>
                </c:pt>
                <c:pt idx="28">
                  <c:v>4.8</c:v>
                </c:pt>
                <c:pt idx="29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6550150"/>
        <c:axId val="58951351"/>
      </c:lineChart>
      <c:cat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auto val="1"/>
        <c:lblOffset val="100"/>
        <c:noMultiLvlLbl val="0"/>
      </c:catAx>
      <c:valAx>
        <c:axId val="5895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5501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</c:numCache>
            </c:numRef>
          </c:val>
          <c:smooth val="0"/>
        </c:ser>
        <c:marker val="1"/>
        <c:axId val="60800112"/>
        <c:axId val="10330097"/>
      </c:lineChart>
      <c:catAx>
        <c:axId val="6080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08001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25862010"/>
        <c:axId val="31431499"/>
      </c:lineChart>
      <c:catAx>
        <c:axId val="2586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31499"/>
        <c:crosses val="autoZero"/>
        <c:auto val="1"/>
        <c:lblOffset val="100"/>
        <c:noMultiLvlLbl val="0"/>
      </c:catAx>
      <c:valAx>
        <c:axId val="31431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862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Data1!$V$7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Data1!$V$9:$V$39</c:f>
              <c:numCache>
                <c:ptCount val="31"/>
                <c:pt idx="0">
                  <c:v>1015</c:v>
                </c:pt>
                <c:pt idx="1">
                  <c:v>1026</c:v>
                </c:pt>
                <c:pt idx="2">
                  <c:v>1027</c:v>
                </c:pt>
                <c:pt idx="3">
                  <c:v>1032</c:v>
                </c:pt>
                <c:pt idx="4">
                  <c:v>1034</c:v>
                </c:pt>
                <c:pt idx="5">
                  <c:v>1032</c:v>
                </c:pt>
                <c:pt idx="6">
                  <c:v>1029</c:v>
                </c:pt>
                <c:pt idx="7">
                  <c:v>1028</c:v>
                </c:pt>
                <c:pt idx="8">
                  <c:v>1024</c:v>
                </c:pt>
                <c:pt idx="9">
                  <c:v>1017</c:v>
                </c:pt>
                <c:pt idx="10">
                  <c:v>1010</c:v>
                </c:pt>
                <c:pt idx="11">
                  <c:v>1014</c:v>
                </c:pt>
                <c:pt idx="12">
                  <c:v>1017</c:v>
                </c:pt>
                <c:pt idx="13">
                  <c:v>1012</c:v>
                </c:pt>
                <c:pt idx="14">
                  <c:v>1016</c:v>
                </c:pt>
                <c:pt idx="15">
                  <c:v>1023</c:v>
                </c:pt>
                <c:pt idx="16">
                  <c:v>1028</c:v>
                </c:pt>
                <c:pt idx="17">
                  <c:v>1031</c:v>
                </c:pt>
                <c:pt idx="18">
                  <c:v>1024</c:v>
                </c:pt>
                <c:pt idx="19">
                  <c:v>1015</c:v>
                </c:pt>
                <c:pt idx="20">
                  <c:v>1011</c:v>
                </c:pt>
                <c:pt idx="21">
                  <c:v>1017</c:v>
                </c:pt>
                <c:pt idx="22">
                  <c:v>1020</c:v>
                </c:pt>
                <c:pt idx="23">
                  <c:v>1017</c:v>
                </c:pt>
                <c:pt idx="24">
                  <c:v>1012</c:v>
                </c:pt>
                <c:pt idx="25">
                  <c:v>1006</c:v>
                </c:pt>
                <c:pt idx="26">
                  <c:v>1004</c:v>
                </c:pt>
                <c:pt idx="27">
                  <c:v>994</c:v>
                </c:pt>
                <c:pt idx="28">
                  <c:v>1002</c:v>
                </c:pt>
                <c:pt idx="29">
                  <c:v>1002</c:v>
                </c:pt>
              </c:numCache>
            </c:numRef>
          </c:val>
        </c:ser>
        <c:axId val="14448036"/>
        <c:axId val="62923461"/>
      </c:barChart>
      <c:cat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auto val="1"/>
        <c:lblOffset val="100"/>
        <c:noMultiLvlLbl val="0"/>
      </c:catAx>
      <c:valAx>
        <c:axId val="6292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4448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5.794527355879821</c:v>
                </c:pt>
                <c:pt idx="1">
                  <c:v>2.6905544658053393</c:v>
                </c:pt>
                <c:pt idx="2">
                  <c:v>0.485383760284044</c:v>
                </c:pt>
                <c:pt idx="3">
                  <c:v>8.377383574099643</c:v>
                </c:pt>
                <c:pt idx="4">
                  <c:v>8.999257349080311</c:v>
                </c:pt>
                <c:pt idx="5">
                  <c:v>6.750251831277027</c:v>
                </c:pt>
                <c:pt idx="6">
                  <c:v>-0.8205926044713195</c:v>
                </c:pt>
                <c:pt idx="7">
                  <c:v>-5.320959748030366</c:v>
                </c:pt>
                <c:pt idx="8">
                  <c:v>-4.666705855428661</c:v>
                </c:pt>
                <c:pt idx="9">
                  <c:v>-2.272678730795789</c:v>
                </c:pt>
                <c:pt idx="10">
                  <c:v>-2.045624841506655</c:v>
                </c:pt>
                <c:pt idx="11">
                  <c:v>3.841820767785471</c:v>
                </c:pt>
                <c:pt idx="12">
                  <c:v>8.740710237110902</c:v>
                </c:pt>
                <c:pt idx="13">
                  <c:v>7.139585178858757</c:v>
                </c:pt>
                <c:pt idx="14">
                  <c:v>5.902107155704626</c:v>
                </c:pt>
                <c:pt idx="15">
                  <c:v>4.433867764682012</c:v>
                </c:pt>
                <c:pt idx="16">
                  <c:v>10.434007745134497</c:v>
                </c:pt>
                <c:pt idx="17">
                  <c:v>7.9322863826561845</c:v>
                </c:pt>
                <c:pt idx="18">
                  <c:v>3.721818222383795</c:v>
                </c:pt>
                <c:pt idx="19">
                  <c:v>6.825328951999821</c:v>
                </c:pt>
                <c:pt idx="20">
                  <c:v>9.096216500890597</c:v>
                </c:pt>
                <c:pt idx="21">
                  <c:v>7.4833394616154205</c:v>
                </c:pt>
                <c:pt idx="22">
                  <c:v>8.26155143002497</c:v>
                </c:pt>
                <c:pt idx="23">
                  <c:v>6.322516335882829</c:v>
                </c:pt>
                <c:pt idx="24">
                  <c:v>12.262735056862024</c:v>
                </c:pt>
                <c:pt idx="25">
                  <c:v>7.042609935695885</c:v>
                </c:pt>
                <c:pt idx="26">
                  <c:v>9.449892918778778</c:v>
                </c:pt>
                <c:pt idx="27">
                  <c:v>11.812828877349414</c:v>
                </c:pt>
                <c:pt idx="28">
                  <c:v>8.589136019621394</c:v>
                </c:pt>
                <c:pt idx="29">
                  <c:v>9.449892918778778</c:v>
                </c:pt>
              </c:numCache>
            </c:numRef>
          </c:val>
          <c:smooth val="0"/>
        </c:ser>
        <c:marker val="1"/>
        <c:axId val="29440238"/>
        <c:axId val="63635551"/>
      </c:lineChart>
      <c:catAx>
        <c:axId val="2944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35551"/>
        <c:crosses val="autoZero"/>
        <c:auto val="1"/>
        <c:lblOffset val="100"/>
        <c:noMultiLvlLbl val="0"/>
      </c:catAx>
      <c:valAx>
        <c:axId val="6363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9440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</cdr:x>
      <cdr:y>0.066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f80b8e1-563e-4f19-95d3-17d92dec7eb0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0.028</cdr:y>
    </cdr:from>
    <cdr:to>
      <cdr:x>0.8965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ddacf03-3d11-4420-b1e5-88c37cf5fd26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0.06975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055ea2c-0bc3-4797-85b8-5d82d3ad284c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0.51125</cdr:y>
    </cdr:from>
    <cdr:to>
      <cdr:x>0.5205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9acf7d0-daad-42ea-bb90-3cfd75461d6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0.02525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4070117-ac54-44fb-8ce9-6b40560b9519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0.0235</cdr:y>
    </cdr:from>
    <cdr:to>
      <cdr:x>0.93375</cdr:x>
      <cdr:y>0.0575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4a4bc6d-207f-4969-96ab-040716c9e61a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381fdba-70fb-4299-9ba8-8dbd3d924332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0.02775</cdr:y>
    </cdr:from>
    <cdr:to>
      <cdr:x>0.90575</cdr:x>
      <cdr:y>0.06275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19f1a25-cea6-4724-911c-6c55d8ccf8fe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0.037</cdr:y>
    </cdr:from>
    <cdr:to>
      <cdr:x>0.92725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6f315b6-065b-406f-8acb-7d92766eb02b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E1" sqref="E1:E16384"/>
      <selection pane="bottomLeft" activeCell="J17" sqref="J17"/>
    </sheetView>
  </sheetViews>
  <sheetFormatPr defaultColWidth="9.140625" defaultRowHeight="12.75"/>
  <cols>
    <col min="1" max="1" width="9.57421875" style="1" customWidth="1"/>
    <col min="2" max="4" width="7.28125" style="0" customWidth="1"/>
    <col min="5" max="5" width="7.28125" style="160" customWidth="1"/>
    <col min="6" max="8" width="7.28125" style="0" customWidth="1"/>
    <col min="9" max="9" width="7.28125" style="160" customWidth="1"/>
    <col min="10" max="15" width="7.28125" style="0" customWidth="1"/>
    <col min="16" max="17" width="9.140625" style="1" customWidth="1"/>
    <col min="18" max="18" width="7.28125" style="0" customWidth="1"/>
    <col min="19" max="19" width="7.28125" style="1" customWidth="1"/>
    <col min="20" max="20" width="9.140625" style="149" customWidth="1"/>
    <col min="22" max="22" width="10.28125" style="0" bestFit="1" customWidth="1"/>
    <col min="23" max="25" width="3.7109375" style="0" customWidth="1"/>
  </cols>
  <sheetData>
    <row r="1" spans="1:22" ht="12.75">
      <c r="A1" s="61" t="s">
        <v>93</v>
      </c>
      <c r="B1" s="51"/>
      <c r="C1" s="51"/>
      <c r="D1" s="51"/>
      <c r="E1" s="141"/>
      <c r="F1" s="51"/>
      <c r="G1" s="51"/>
      <c r="H1" s="51"/>
      <c r="I1" s="141"/>
      <c r="J1" s="51"/>
      <c r="K1" s="51"/>
      <c r="L1" s="51"/>
      <c r="M1" s="51"/>
      <c r="N1" s="51"/>
      <c r="O1" s="51"/>
      <c r="P1" s="51"/>
      <c r="Q1" s="51"/>
      <c r="R1" s="51"/>
      <c r="S1" s="51"/>
      <c r="T1" s="141"/>
      <c r="U1" s="2"/>
      <c r="V1" s="2"/>
    </row>
    <row r="2" spans="1:22" ht="12.75">
      <c r="A2" s="42"/>
      <c r="B2" s="2"/>
      <c r="C2" s="2"/>
      <c r="D2" s="2"/>
      <c r="E2" s="150"/>
      <c r="F2" s="2"/>
      <c r="G2" s="2"/>
      <c r="H2" s="2"/>
      <c r="I2" s="150"/>
      <c r="J2" s="2"/>
      <c r="K2" s="2"/>
      <c r="L2" s="2"/>
      <c r="M2" s="2"/>
      <c r="N2" s="2"/>
      <c r="O2" s="2"/>
      <c r="P2" s="42"/>
      <c r="Q2" s="42"/>
      <c r="R2" s="2"/>
      <c r="S2" s="42"/>
      <c r="T2" s="43"/>
      <c r="U2" s="2"/>
      <c r="V2" s="2"/>
    </row>
    <row r="3" spans="1:22" ht="13.5" thickBot="1">
      <c r="A3" s="60" t="s">
        <v>97</v>
      </c>
      <c r="B3" s="51"/>
      <c r="C3" s="51"/>
      <c r="D3" s="50"/>
      <c r="E3" s="151"/>
      <c r="F3" s="50"/>
      <c r="G3" s="50"/>
      <c r="H3" s="50"/>
      <c r="I3" s="151"/>
      <c r="J3" s="50"/>
      <c r="K3" s="50"/>
      <c r="L3" s="50"/>
      <c r="M3" s="50"/>
      <c r="N3" s="50"/>
      <c r="O3" s="50"/>
      <c r="P3" s="50"/>
      <c r="Q3" s="50"/>
      <c r="R3" s="51"/>
      <c r="S3" s="50"/>
      <c r="T3" s="141"/>
      <c r="U3" s="2"/>
      <c r="V3" s="2"/>
    </row>
    <row r="4" spans="1:25" ht="12.75">
      <c r="A4" s="11"/>
      <c r="B4" s="18"/>
      <c r="C4" s="18"/>
      <c r="D4" s="18"/>
      <c r="E4" s="152"/>
      <c r="F4" s="18"/>
      <c r="G4" s="18"/>
      <c r="H4" s="18"/>
      <c r="I4" s="152"/>
      <c r="J4" s="18"/>
      <c r="K4" s="18"/>
      <c r="L4" s="18"/>
      <c r="M4" s="18"/>
      <c r="N4" s="18"/>
      <c r="O4" s="18"/>
      <c r="P4" s="7"/>
      <c r="Q4" s="58" t="s">
        <v>109</v>
      </c>
      <c r="R4" s="59">
        <v>2003</v>
      </c>
      <c r="S4" s="7"/>
      <c r="T4" s="142"/>
      <c r="U4" s="18"/>
      <c r="V4" s="99"/>
      <c r="W4" s="96"/>
      <c r="X4" s="170" t="s">
        <v>98</v>
      </c>
      <c r="Y4" s="128"/>
    </row>
    <row r="5" spans="1:27" ht="13.5" thickBot="1">
      <c r="A5" s="13"/>
      <c r="B5" s="8"/>
      <c r="C5" s="8"/>
      <c r="D5" s="8"/>
      <c r="E5" s="153"/>
      <c r="F5" s="8"/>
      <c r="G5" s="8"/>
      <c r="H5" s="8"/>
      <c r="I5" s="153"/>
      <c r="J5" s="8"/>
      <c r="K5" s="8"/>
      <c r="L5" s="8"/>
      <c r="M5" s="8"/>
      <c r="N5" s="8"/>
      <c r="O5" s="8"/>
      <c r="P5" s="9"/>
      <c r="Q5" s="9"/>
      <c r="R5" s="8"/>
      <c r="S5" s="9"/>
      <c r="T5" s="143"/>
      <c r="U5" s="8"/>
      <c r="V5" s="100"/>
      <c r="W5" s="97"/>
      <c r="X5" s="171"/>
      <c r="Y5" s="129"/>
      <c r="AA5" s="41" t="s">
        <v>91</v>
      </c>
    </row>
    <row r="6" spans="1:25" ht="13.5" customHeight="1" thickBot="1">
      <c r="A6" s="31" t="s">
        <v>0</v>
      </c>
      <c r="B6" s="165" t="s">
        <v>1</v>
      </c>
      <c r="C6" s="166"/>
      <c r="D6" s="166"/>
      <c r="E6" s="166"/>
      <c r="F6" s="167"/>
      <c r="G6" s="31" t="s">
        <v>80</v>
      </c>
      <c r="H6" s="56" t="s">
        <v>85</v>
      </c>
      <c r="I6" s="154" t="s">
        <v>2</v>
      </c>
      <c r="J6" s="14"/>
      <c r="K6" s="53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144" t="s">
        <v>7</v>
      </c>
      <c r="U6" s="37" t="s">
        <v>67</v>
      </c>
      <c r="V6" s="101" t="s">
        <v>67</v>
      </c>
      <c r="W6" s="168" t="s">
        <v>29</v>
      </c>
      <c r="X6" s="171"/>
      <c r="Y6" s="129"/>
    </row>
    <row r="7" spans="1:25" ht="12.75">
      <c r="A7" s="32" t="s">
        <v>8</v>
      </c>
      <c r="B7" s="30" t="s">
        <v>9</v>
      </c>
      <c r="C7" s="6"/>
      <c r="D7" s="6"/>
      <c r="E7" s="161"/>
      <c r="F7" s="52" t="s">
        <v>23</v>
      </c>
      <c r="G7" s="32" t="s">
        <v>79</v>
      </c>
      <c r="H7" s="57" t="s">
        <v>86</v>
      </c>
      <c r="I7" s="155"/>
      <c r="J7" s="16"/>
      <c r="K7" s="54" t="s">
        <v>10</v>
      </c>
      <c r="L7" s="4"/>
      <c r="M7" s="4"/>
      <c r="N7" s="4"/>
      <c r="O7" s="16"/>
      <c r="P7" s="12" t="s">
        <v>11</v>
      </c>
      <c r="Q7" s="15" t="s">
        <v>96</v>
      </c>
      <c r="S7" s="32"/>
      <c r="T7" s="145" t="s">
        <v>13</v>
      </c>
      <c r="U7" s="38" t="s">
        <v>68</v>
      </c>
      <c r="V7" s="102" t="s">
        <v>69</v>
      </c>
      <c r="W7" s="168"/>
      <c r="X7" s="171"/>
      <c r="Y7" s="129"/>
    </row>
    <row r="8" spans="1:41" ht="40.5" thickBot="1">
      <c r="A8" s="33"/>
      <c r="B8" s="29" t="s">
        <v>16</v>
      </c>
      <c r="C8" s="8" t="s">
        <v>17</v>
      </c>
      <c r="D8" s="8" t="s">
        <v>14</v>
      </c>
      <c r="E8" s="153" t="s">
        <v>15</v>
      </c>
      <c r="F8" s="10" t="s">
        <v>61</v>
      </c>
      <c r="G8" s="33" t="s">
        <v>39</v>
      </c>
      <c r="H8" s="33" t="s">
        <v>87</v>
      </c>
      <c r="I8" s="156" t="s">
        <v>18</v>
      </c>
      <c r="J8" s="20" t="s">
        <v>19</v>
      </c>
      <c r="K8" s="55" t="s">
        <v>62</v>
      </c>
      <c r="L8" s="8" t="s">
        <v>63</v>
      </c>
      <c r="M8" s="8" t="s">
        <v>64</v>
      </c>
      <c r="N8" s="8" t="s">
        <v>65</v>
      </c>
      <c r="O8" s="20" t="s">
        <v>66</v>
      </c>
      <c r="P8" s="29" t="s">
        <v>92</v>
      </c>
      <c r="Q8" s="10" t="s">
        <v>99</v>
      </c>
      <c r="R8" s="10" t="s">
        <v>12</v>
      </c>
      <c r="S8" s="33" t="s">
        <v>20</v>
      </c>
      <c r="T8" s="146" t="s">
        <v>21</v>
      </c>
      <c r="U8" s="33" t="s">
        <v>70</v>
      </c>
      <c r="V8" s="103" t="s">
        <v>70</v>
      </c>
      <c r="W8" s="169"/>
      <c r="X8" s="172"/>
      <c r="Y8" s="129" t="s">
        <v>27</v>
      </c>
      <c r="AA8" t="s">
        <v>73</v>
      </c>
      <c r="AB8" t="s">
        <v>74</v>
      </c>
      <c r="AC8" t="s">
        <v>75</v>
      </c>
      <c r="AD8" t="s">
        <v>76</v>
      </c>
      <c r="AE8" t="s">
        <v>77</v>
      </c>
      <c r="AG8" t="s">
        <v>81</v>
      </c>
      <c r="AH8" t="s">
        <v>82</v>
      </c>
      <c r="AI8" t="s">
        <v>84</v>
      </c>
      <c r="AJ8" t="s">
        <v>83</v>
      </c>
      <c r="AL8" t="s">
        <v>58</v>
      </c>
      <c r="AM8" t="s">
        <v>94</v>
      </c>
      <c r="AN8" t="s">
        <v>95</v>
      </c>
      <c r="AO8" t="s">
        <v>96</v>
      </c>
    </row>
    <row r="9" spans="1:41" ht="12.75">
      <c r="A9" s="62">
        <v>1</v>
      </c>
      <c r="B9" s="163">
        <v>8</v>
      </c>
      <c r="C9" s="162">
        <v>7</v>
      </c>
      <c r="D9" s="163">
        <v>12</v>
      </c>
      <c r="E9" s="162">
        <v>6.1</v>
      </c>
      <c r="F9" s="65">
        <f aca="true" t="shared" si="0" ref="F9:F38">AVERAGE(D9:E9)</f>
        <v>9.05</v>
      </c>
      <c r="G9" s="66">
        <f>100*(AI9/AG9)</f>
        <v>85.9406472086936</v>
      </c>
      <c r="H9" s="66">
        <f aca="true" t="shared" si="1" ref="H9:H38">AJ9</f>
        <v>5.794527355879821</v>
      </c>
      <c r="I9" s="157">
        <v>2.3</v>
      </c>
      <c r="J9" s="65"/>
      <c r="K9" s="67"/>
      <c r="L9" s="64"/>
      <c r="M9" s="64"/>
      <c r="N9" s="64"/>
      <c r="O9" s="65"/>
      <c r="P9" s="11" t="s">
        <v>101</v>
      </c>
      <c r="Q9" s="136">
        <v>41</v>
      </c>
      <c r="R9" s="66"/>
      <c r="S9" s="139">
        <v>3.3</v>
      </c>
      <c r="T9" s="66"/>
      <c r="U9" s="63"/>
      <c r="V9" s="118">
        <v>1015</v>
      </c>
      <c r="W9" s="127"/>
      <c r="X9" s="130">
        <v>0</v>
      </c>
      <c r="Y9" s="123"/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2" ref="AD9:AD39">IF((MAX($S$9:$S$39)=$S9),A9,0)</f>
        <v>0</v>
      </c>
      <c r="AE9">
        <f aca="true" t="shared" si="3" ref="AE9:AE39">IF((MAX($R$9:$R$39)=$R9),A9,0)</f>
        <v>1</v>
      </c>
      <c r="AG9">
        <f>6.107*EXP(17.38*(B9/(239+B9)))</f>
        <v>10.722567515390086</v>
      </c>
      <c r="AH9">
        <f aca="true" t="shared" si="4" ref="AH9:AH39">IF(U9&gt;=0,6.107*EXP(17.38*(C9/(239+C9))),6.107*EXP(22.44*(C9/(272.4+C9))))</f>
        <v>10.014043920115377</v>
      </c>
      <c r="AI9">
        <f aca="true" t="shared" si="5" ref="AI9:AI39">IF(C9&gt;=0,AH9-(0.000799*1000*(B9-C9)),AH9-(0.00072*1000*(B9-C9)))</f>
        <v>9.215043920115377</v>
      </c>
      <c r="AJ9">
        <f>239*LN(AI9/6.107)/(17.38-LN(AI9/6.107))</f>
        <v>5.794527355879821</v>
      </c>
      <c r="AL9">
        <f>COUNTIF(T9:T39,"&lt;1")</f>
        <v>0</v>
      </c>
      <c r="AM9">
        <f>COUNTIF(E9:E39,"&lt;0")</f>
        <v>5</v>
      </c>
      <c r="AN9">
        <f>COUNTIF(I9:I39,"&lt;0")</f>
        <v>12</v>
      </c>
      <c r="AO9">
        <f>COUNTIF(Q9:Q39,"&gt;=39")</f>
        <v>2</v>
      </c>
    </row>
    <row r="10" spans="1:36" ht="12.75">
      <c r="A10" s="70">
        <v>2</v>
      </c>
      <c r="B10" s="164">
        <v>4.9</v>
      </c>
      <c r="C10" s="22">
        <v>4</v>
      </c>
      <c r="D10" s="164">
        <v>11.5</v>
      </c>
      <c r="E10" s="22">
        <v>3.9</v>
      </c>
      <c r="F10" s="73">
        <f t="shared" si="0"/>
        <v>7.7</v>
      </c>
      <c r="G10" s="66">
        <f aca="true" t="shared" si="6" ref="G10:G38">100*(AI10/AG10)</f>
        <v>85.58248303121184</v>
      </c>
      <c r="H10" s="74">
        <f t="shared" si="1"/>
        <v>2.6905544658053393</v>
      </c>
      <c r="I10" s="158">
        <v>1.5</v>
      </c>
      <c r="J10" s="73"/>
      <c r="K10" s="75"/>
      <c r="L10" s="72"/>
      <c r="M10" s="72"/>
      <c r="N10" s="72"/>
      <c r="O10" s="73"/>
      <c r="P10" s="137" t="s">
        <v>102</v>
      </c>
      <c r="Q10" s="138">
        <v>37</v>
      </c>
      <c r="R10" s="74"/>
      <c r="S10" s="140">
        <v>0</v>
      </c>
      <c r="T10" s="74"/>
      <c r="U10" s="71"/>
      <c r="V10" s="118">
        <v>1026</v>
      </c>
      <c r="W10" s="124"/>
      <c r="X10" s="131">
        <v>0</v>
      </c>
      <c r="Y10" s="124"/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8.659035531865939</v>
      </c>
      <c r="AH10">
        <f t="shared" si="4"/>
        <v>8.129717614725772</v>
      </c>
      <c r="AI10">
        <f t="shared" si="5"/>
        <v>7.410617614725772</v>
      </c>
      <c r="AJ10">
        <f aca="true" t="shared" si="11" ref="AJ10:AJ39">239*LN(AI10/6.107)/(17.38-LN(AI10/6.107))</f>
        <v>2.6905544658053393</v>
      </c>
    </row>
    <row r="11" spans="1:36" ht="12.75">
      <c r="A11" s="62">
        <v>3</v>
      </c>
      <c r="B11" s="164">
        <v>1.3</v>
      </c>
      <c r="C11" s="22">
        <v>1</v>
      </c>
      <c r="D11" s="164">
        <v>14.4</v>
      </c>
      <c r="E11" s="22">
        <v>1.3</v>
      </c>
      <c r="F11" s="65">
        <f t="shared" si="0"/>
        <v>7.8500000000000005</v>
      </c>
      <c r="G11" s="66">
        <f t="shared" si="6"/>
        <v>94.28965259028477</v>
      </c>
      <c r="H11" s="66">
        <f t="shared" si="1"/>
        <v>0.485383760284044</v>
      </c>
      <c r="I11" s="158">
        <v>-3.2</v>
      </c>
      <c r="J11" s="65"/>
      <c r="K11" s="67"/>
      <c r="L11" s="64"/>
      <c r="M11" s="64"/>
      <c r="N11" s="64"/>
      <c r="O11" s="65"/>
      <c r="P11" s="137" t="s">
        <v>102</v>
      </c>
      <c r="Q11" s="138">
        <v>29</v>
      </c>
      <c r="R11" s="66"/>
      <c r="S11" s="140">
        <v>0</v>
      </c>
      <c r="T11" s="66"/>
      <c r="U11" s="63"/>
      <c r="V11" s="118">
        <v>1027</v>
      </c>
      <c r="W11" s="124"/>
      <c r="X11" s="131">
        <v>0</v>
      </c>
      <c r="Y11" s="124"/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6.709066299714163</v>
      </c>
      <c r="AH11">
        <f t="shared" si="4"/>
        <v>6.565655306052358</v>
      </c>
      <c r="AI11">
        <f t="shared" si="5"/>
        <v>6.325955306052358</v>
      </c>
      <c r="AJ11">
        <f t="shared" si="11"/>
        <v>0.485383760284044</v>
      </c>
    </row>
    <row r="12" spans="1:36" ht="12.75">
      <c r="A12" s="70">
        <v>4</v>
      </c>
      <c r="B12" s="164">
        <v>9.2</v>
      </c>
      <c r="C12" s="22">
        <v>8.8</v>
      </c>
      <c r="D12" s="164">
        <v>16.2</v>
      </c>
      <c r="E12" s="22">
        <v>1.3</v>
      </c>
      <c r="F12" s="73">
        <f t="shared" si="0"/>
        <v>8.75</v>
      </c>
      <c r="G12" s="66">
        <f t="shared" si="6"/>
        <v>94.5867937169483</v>
      </c>
      <c r="H12" s="74">
        <f t="shared" si="1"/>
        <v>8.377383574099643</v>
      </c>
      <c r="I12" s="158">
        <v>2.7</v>
      </c>
      <c r="J12" s="73"/>
      <c r="K12" s="75"/>
      <c r="L12" s="72"/>
      <c r="M12" s="72"/>
      <c r="N12" s="72"/>
      <c r="O12" s="73"/>
      <c r="P12" s="137" t="s">
        <v>102</v>
      </c>
      <c r="Q12" s="138">
        <v>33</v>
      </c>
      <c r="R12" s="74"/>
      <c r="S12" s="140">
        <v>0</v>
      </c>
      <c r="T12" s="74"/>
      <c r="U12" s="71"/>
      <c r="V12" s="118">
        <v>1032</v>
      </c>
      <c r="W12" s="124"/>
      <c r="X12" s="131">
        <v>0</v>
      </c>
      <c r="Y12" s="124"/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11.630815163633265</v>
      </c>
      <c r="AH12">
        <f t="shared" si="4"/>
        <v>11.32081514642534</v>
      </c>
      <c r="AI12">
        <f t="shared" si="5"/>
        <v>11.001215146425341</v>
      </c>
      <c r="AJ12">
        <f t="shared" si="11"/>
        <v>8.377383574099643</v>
      </c>
    </row>
    <row r="13" spans="1:36" ht="12.75">
      <c r="A13" s="62">
        <v>5</v>
      </c>
      <c r="B13" s="164">
        <v>11</v>
      </c>
      <c r="C13" s="22">
        <v>10</v>
      </c>
      <c r="D13" s="164">
        <v>14.8</v>
      </c>
      <c r="E13" s="22">
        <v>7</v>
      </c>
      <c r="F13" s="65">
        <f t="shared" si="0"/>
        <v>10.9</v>
      </c>
      <c r="G13" s="66">
        <f t="shared" si="6"/>
        <v>87.45512770374445</v>
      </c>
      <c r="H13" s="66">
        <f t="shared" si="1"/>
        <v>8.999257349080311</v>
      </c>
      <c r="I13" s="158">
        <v>1.6</v>
      </c>
      <c r="J13" s="65"/>
      <c r="K13" s="67"/>
      <c r="L13" s="64"/>
      <c r="M13" s="64"/>
      <c r="N13" s="64"/>
      <c r="O13" s="65"/>
      <c r="P13" s="137" t="s">
        <v>103</v>
      </c>
      <c r="Q13" s="138">
        <v>18</v>
      </c>
      <c r="R13" s="66"/>
      <c r="S13" s="140">
        <v>0</v>
      </c>
      <c r="T13" s="66"/>
      <c r="U13" s="63"/>
      <c r="V13" s="118">
        <v>1034</v>
      </c>
      <c r="W13" s="124"/>
      <c r="X13" s="131">
        <v>0</v>
      </c>
      <c r="Y13" s="124"/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13.120234466007751</v>
      </c>
      <c r="AH13">
        <f t="shared" si="4"/>
        <v>12.273317807277772</v>
      </c>
      <c r="AI13">
        <f t="shared" si="5"/>
        <v>11.474317807277773</v>
      </c>
      <c r="AJ13">
        <f t="shared" si="11"/>
        <v>8.999257349080311</v>
      </c>
    </row>
    <row r="14" spans="1:36" ht="12.75">
      <c r="A14" s="70">
        <v>6</v>
      </c>
      <c r="B14" s="164">
        <v>9.1</v>
      </c>
      <c r="C14" s="22">
        <v>8</v>
      </c>
      <c r="D14" s="164">
        <v>9.8</v>
      </c>
      <c r="E14" s="22">
        <v>5.5</v>
      </c>
      <c r="F14" s="73">
        <f t="shared" si="0"/>
        <v>7.65</v>
      </c>
      <c r="G14" s="66">
        <f t="shared" si="6"/>
        <v>85.20721083670337</v>
      </c>
      <c r="H14" s="74">
        <f t="shared" si="1"/>
        <v>6.750251831277027</v>
      </c>
      <c r="I14" s="158">
        <v>0.7</v>
      </c>
      <c r="J14" s="73"/>
      <c r="K14" s="75"/>
      <c r="L14" s="72"/>
      <c r="M14" s="72"/>
      <c r="N14" s="72"/>
      <c r="O14" s="73"/>
      <c r="P14" s="137" t="s">
        <v>104</v>
      </c>
      <c r="Q14" s="138">
        <v>18</v>
      </c>
      <c r="R14" s="74"/>
      <c r="S14" s="140">
        <v>0</v>
      </c>
      <c r="T14" s="74"/>
      <c r="U14" s="71"/>
      <c r="V14" s="118">
        <v>1032</v>
      </c>
      <c r="W14" s="124"/>
      <c r="X14" s="131">
        <v>0</v>
      </c>
      <c r="Y14" s="124"/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11.552622622814317</v>
      </c>
      <c r="AH14">
        <f t="shared" si="4"/>
        <v>10.722567515390086</v>
      </c>
      <c r="AI14">
        <f t="shared" si="5"/>
        <v>9.843667515390086</v>
      </c>
      <c r="AJ14">
        <f t="shared" si="11"/>
        <v>6.750251831277027</v>
      </c>
    </row>
    <row r="15" spans="1:36" ht="12.75">
      <c r="A15" s="62">
        <v>7</v>
      </c>
      <c r="B15" s="164">
        <v>0.6</v>
      </c>
      <c r="C15" s="22">
        <v>0.1</v>
      </c>
      <c r="D15" s="164">
        <v>11.8</v>
      </c>
      <c r="E15" s="22">
        <v>0</v>
      </c>
      <c r="F15" s="65">
        <f t="shared" si="0"/>
        <v>5.9</v>
      </c>
      <c r="G15" s="66">
        <f t="shared" si="6"/>
        <v>90.17649797262833</v>
      </c>
      <c r="H15" s="66">
        <f t="shared" si="1"/>
        <v>-0.8205926044713195</v>
      </c>
      <c r="I15" s="158">
        <v>-3.6</v>
      </c>
      <c r="J15" s="65"/>
      <c r="K15" s="67"/>
      <c r="L15" s="64"/>
      <c r="M15" s="64"/>
      <c r="N15" s="64"/>
      <c r="O15" s="65"/>
      <c r="P15" s="137" t="s">
        <v>105</v>
      </c>
      <c r="Q15" s="138">
        <v>14</v>
      </c>
      <c r="R15" s="66"/>
      <c r="S15" s="140">
        <v>0</v>
      </c>
      <c r="T15" s="66"/>
      <c r="U15" s="63"/>
      <c r="V15" s="118">
        <v>1029</v>
      </c>
      <c r="W15" s="124"/>
      <c r="X15" s="131">
        <v>0</v>
      </c>
      <c r="Y15" s="124"/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6.378660943113899</v>
      </c>
      <c r="AH15">
        <f t="shared" si="4"/>
        <v>6.1515530560479394</v>
      </c>
      <c r="AI15">
        <f t="shared" si="5"/>
        <v>5.75205305604794</v>
      </c>
      <c r="AJ15">
        <f t="shared" si="11"/>
        <v>-0.8205926044713195</v>
      </c>
    </row>
    <row r="16" spans="1:36" ht="12.75">
      <c r="A16" s="70">
        <v>8</v>
      </c>
      <c r="B16" s="164">
        <v>-3.4</v>
      </c>
      <c r="C16" s="22">
        <v>-4</v>
      </c>
      <c r="D16" s="164">
        <v>12</v>
      </c>
      <c r="E16" s="22">
        <v>-4.4</v>
      </c>
      <c r="F16" s="73">
        <f t="shared" si="0"/>
        <v>3.8</v>
      </c>
      <c r="G16" s="66">
        <f t="shared" si="6"/>
        <v>86.50792094886525</v>
      </c>
      <c r="H16" s="74">
        <f t="shared" si="1"/>
        <v>-5.320959748030366</v>
      </c>
      <c r="I16" s="158">
        <v>-7.7</v>
      </c>
      <c r="J16" s="73"/>
      <c r="K16" s="75"/>
      <c r="L16" s="72"/>
      <c r="M16" s="72"/>
      <c r="N16" s="72"/>
      <c r="O16" s="73"/>
      <c r="P16" s="137" t="s">
        <v>104</v>
      </c>
      <c r="Q16" s="138">
        <v>12</v>
      </c>
      <c r="R16" s="74"/>
      <c r="S16" s="140">
        <v>0</v>
      </c>
      <c r="T16" s="74"/>
      <c r="U16" s="71"/>
      <c r="V16" s="118">
        <v>1028</v>
      </c>
      <c r="W16" s="124"/>
      <c r="X16" s="131">
        <v>0</v>
      </c>
      <c r="Y16" s="124"/>
      <c r="AA16">
        <f t="shared" si="7"/>
        <v>0</v>
      </c>
      <c r="AB16">
        <f t="shared" si="8"/>
        <v>8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4.752261992601347</v>
      </c>
      <c r="AH16">
        <f t="shared" si="4"/>
        <v>4.543083047842542</v>
      </c>
      <c r="AI16">
        <f t="shared" si="5"/>
        <v>4.111083047842541</v>
      </c>
      <c r="AJ16">
        <f t="shared" si="11"/>
        <v>-5.320959748030366</v>
      </c>
    </row>
    <row r="17" spans="1:46" ht="12.75">
      <c r="A17" s="62">
        <v>9</v>
      </c>
      <c r="B17" s="164">
        <v>-2.8</v>
      </c>
      <c r="C17" s="22">
        <v>-3.4</v>
      </c>
      <c r="D17" s="164">
        <v>8.9</v>
      </c>
      <c r="E17" s="22">
        <v>-3.8</v>
      </c>
      <c r="F17" s="65">
        <f t="shared" si="0"/>
        <v>2.5500000000000003</v>
      </c>
      <c r="G17" s="66">
        <f t="shared" si="6"/>
        <v>86.92792854106244</v>
      </c>
      <c r="H17" s="66">
        <f t="shared" si="1"/>
        <v>-4.666705855428661</v>
      </c>
      <c r="I17" s="158">
        <v>-7.9</v>
      </c>
      <c r="J17" s="65"/>
      <c r="K17" s="67"/>
      <c r="L17" s="64"/>
      <c r="M17" s="64"/>
      <c r="N17" s="64"/>
      <c r="O17" s="65"/>
      <c r="P17" s="137" t="s">
        <v>104</v>
      </c>
      <c r="Q17" s="138">
        <v>22</v>
      </c>
      <c r="R17" s="66"/>
      <c r="S17" s="140">
        <v>0</v>
      </c>
      <c r="T17" s="66"/>
      <c r="U17" s="63"/>
      <c r="V17" s="118">
        <v>1024</v>
      </c>
      <c r="W17" s="124"/>
      <c r="X17" s="131">
        <v>0</v>
      </c>
      <c r="Y17" s="124"/>
      <c r="AA17">
        <f t="shared" si="7"/>
        <v>0</v>
      </c>
      <c r="AB17">
        <f t="shared" si="8"/>
        <v>0</v>
      </c>
      <c r="AC17">
        <f t="shared" si="9"/>
        <v>9</v>
      </c>
      <c r="AD17">
        <f t="shared" si="2"/>
        <v>0</v>
      </c>
      <c r="AE17">
        <f t="shared" si="3"/>
        <v>9</v>
      </c>
      <c r="AG17">
        <f t="shared" si="10"/>
        <v>4.969935514522895</v>
      </c>
      <c r="AH17">
        <f t="shared" si="4"/>
        <v>4.752261992601347</v>
      </c>
      <c r="AI17">
        <f t="shared" si="5"/>
        <v>4.320261992601346</v>
      </c>
      <c r="AJ17">
        <f t="shared" si="11"/>
        <v>-4.666705855428661</v>
      </c>
      <c r="AT17">
        <f>U9*(10^(85/(18429.1+(67.53*B9)+(0.003*31)))-1)</f>
        <v>0</v>
      </c>
    </row>
    <row r="18" spans="1:46" ht="12.75">
      <c r="A18" s="70">
        <v>10</v>
      </c>
      <c r="B18" s="164">
        <v>0.5</v>
      </c>
      <c r="C18" s="22">
        <v>-0.5</v>
      </c>
      <c r="D18" s="164">
        <v>6.6</v>
      </c>
      <c r="E18" s="22">
        <v>-3.1</v>
      </c>
      <c r="F18" s="73">
        <f t="shared" si="0"/>
        <v>1.7499999999999998</v>
      </c>
      <c r="G18" s="66">
        <f t="shared" si="6"/>
        <v>81.6164781949081</v>
      </c>
      <c r="H18" s="74">
        <f t="shared" si="1"/>
        <v>-2.272678730795789</v>
      </c>
      <c r="I18" s="158">
        <v>-7.9</v>
      </c>
      <c r="J18" s="73"/>
      <c r="K18" s="75"/>
      <c r="L18" s="72"/>
      <c r="M18" s="72"/>
      <c r="N18" s="72"/>
      <c r="O18" s="73"/>
      <c r="P18" s="137" t="s">
        <v>104</v>
      </c>
      <c r="Q18" s="138">
        <v>23</v>
      </c>
      <c r="R18" s="74"/>
      <c r="S18" s="140" t="s">
        <v>136</v>
      </c>
      <c r="T18" s="74"/>
      <c r="U18" s="71"/>
      <c r="V18" s="118">
        <v>1017</v>
      </c>
      <c r="W18" s="124"/>
      <c r="X18" s="131">
        <v>1</v>
      </c>
      <c r="Y18" s="124"/>
      <c r="AA18">
        <f t="shared" si="7"/>
        <v>0</v>
      </c>
      <c r="AB18">
        <f t="shared" si="8"/>
        <v>0</v>
      </c>
      <c r="AC18">
        <f t="shared" si="9"/>
        <v>10</v>
      </c>
      <c r="AD18">
        <f t="shared" si="2"/>
        <v>0</v>
      </c>
      <c r="AE18">
        <f t="shared" si="3"/>
        <v>10</v>
      </c>
      <c r="AG18">
        <f t="shared" si="10"/>
        <v>6.332654997374652</v>
      </c>
      <c r="AH18">
        <f t="shared" si="4"/>
        <v>5.888489985091041</v>
      </c>
      <c r="AI18">
        <f t="shared" si="5"/>
        <v>5.168489985091041</v>
      </c>
      <c r="AJ18">
        <f t="shared" si="11"/>
        <v>-2.272678730795789</v>
      </c>
      <c r="AT18">
        <f aca="true" t="shared" si="12" ref="AT18:AT47">U10*(10^(85/(18429.1+(67.53*B10)+(0.003*31)))-1)</f>
        <v>0</v>
      </c>
    </row>
    <row r="19" spans="1:46" ht="12.75">
      <c r="A19" s="62">
        <v>11</v>
      </c>
      <c r="B19" s="164">
        <v>-1.2</v>
      </c>
      <c r="C19" s="22">
        <v>-1.5</v>
      </c>
      <c r="D19" s="164">
        <v>12</v>
      </c>
      <c r="E19" s="22">
        <v>-1.7</v>
      </c>
      <c r="F19" s="65">
        <f t="shared" si="0"/>
        <v>5.15</v>
      </c>
      <c r="G19" s="66">
        <f t="shared" si="6"/>
        <v>93.95658050784024</v>
      </c>
      <c r="H19" s="66">
        <f t="shared" si="1"/>
        <v>-2.045624841506655</v>
      </c>
      <c r="I19" s="158">
        <v>-5.7</v>
      </c>
      <c r="J19" s="65"/>
      <c r="K19" s="67"/>
      <c r="L19" s="64"/>
      <c r="M19" s="64"/>
      <c r="N19" s="64"/>
      <c r="O19" s="65"/>
      <c r="P19" s="137" t="s">
        <v>106</v>
      </c>
      <c r="Q19" s="138">
        <v>15</v>
      </c>
      <c r="R19" s="66"/>
      <c r="S19" s="140">
        <v>0</v>
      </c>
      <c r="T19" s="66"/>
      <c r="U19" s="63"/>
      <c r="V19" s="118">
        <v>1010</v>
      </c>
      <c r="W19" s="124"/>
      <c r="X19" s="131">
        <v>0</v>
      </c>
      <c r="Y19" s="124"/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5.594207577945808</v>
      </c>
      <c r="AH19">
        <f t="shared" si="4"/>
        <v>5.472126146748352</v>
      </c>
      <c r="AI19">
        <f t="shared" si="5"/>
        <v>5.256126146748352</v>
      </c>
      <c r="AJ19">
        <f t="shared" si="11"/>
        <v>-2.045624841506655</v>
      </c>
      <c r="AT19">
        <f t="shared" si="12"/>
        <v>0</v>
      </c>
    </row>
    <row r="20" spans="1:46" ht="12.75">
      <c r="A20" s="70">
        <v>12</v>
      </c>
      <c r="B20" s="164">
        <v>9.1</v>
      </c>
      <c r="C20" s="22">
        <v>6.8</v>
      </c>
      <c r="D20" s="164">
        <v>15</v>
      </c>
      <c r="E20" s="22">
        <v>-1.2</v>
      </c>
      <c r="F20" s="73">
        <f t="shared" si="0"/>
        <v>6.9</v>
      </c>
      <c r="G20" s="66">
        <f t="shared" si="6"/>
        <v>69.59199056787259</v>
      </c>
      <c r="H20" s="74">
        <f t="shared" si="1"/>
        <v>3.841820767785471</v>
      </c>
      <c r="I20" s="158">
        <v>-2.5</v>
      </c>
      <c r="J20" s="73"/>
      <c r="K20" s="75"/>
      <c r="L20" s="72"/>
      <c r="M20" s="72"/>
      <c r="N20" s="72"/>
      <c r="O20" s="73"/>
      <c r="P20" s="137" t="s">
        <v>107</v>
      </c>
      <c r="Q20" s="138">
        <v>10</v>
      </c>
      <c r="R20" s="74"/>
      <c r="S20" s="140">
        <v>0</v>
      </c>
      <c r="T20" s="74"/>
      <c r="U20" s="71"/>
      <c r="V20" s="118">
        <v>1014</v>
      </c>
      <c r="W20" s="124"/>
      <c r="X20" s="131">
        <v>0</v>
      </c>
      <c r="Y20" s="124"/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11.552622622814317</v>
      </c>
      <c r="AH20">
        <f t="shared" si="4"/>
        <v>9.877400046010854</v>
      </c>
      <c r="AI20">
        <f t="shared" si="5"/>
        <v>8.039700046010854</v>
      </c>
      <c r="AJ20">
        <f t="shared" si="11"/>
        <v>3.841820767785471</v>
      </c>
      <c r="AT20">
        <f t="shared" si="12"/>
        <v>0</v>
      </c>
    </row>
    <row r="21" spans="1:46" ht="12.75">
      <c r="A21" s="62">
        <v>13</v>
      </c>
      <c r="B21" s="164">
        <v>13.1</v>
      </c>
      <c r="C21" s="22">
        <v>10.9</v>
      </c>
      <c r="D21" s="164">
        <v>17.8</v>
      </c>
      <c r="E21" s="22">
        <v>4</v>
      </c>
      <c r="F21" s="65">
        <f t="shared" si="0"/>
        <v>10.9</v>
      </c>
      <c r="G21" s="66">
        <f t="shared" si="6"/>
        <v>74.83159323038065</v>
      </c>
      <c r="H21" s="66">
        <f t="shared" si="1"/>
        <v>8.740710237110902</v>
      </c>
      <c r="I21" s="158">
        <v>-0.9</v>
      </c>
      <c r="J21" s="65"/>
      <c r="K21" s="67"/>
      <c r="L21" s="64"/>
      <c r="M21" s="64"/>
      <c r="N21" s="64"/>
      <c r="O21" s="65"/>
      <c r="P21" s="137" t="s">
        <v>107</v>
      </c>
      <c r="Q21" s="138">
        <v>19</v>
      </c>
      <c r="R21" s="66"/>
      <c r="S21" s="140" t="s">
        <v>136</v>
      </c>
      <c r="T21" s="66"/>
      <c r="U21" s="63"/>
      <c r="V21" s="118">
        <v>1017</v>
      </c>
      <c r="W21" s="124"/>
      <c r="X21" s="131">
        <v>0</v>
      </c>
      <c r="Y21" s="124"/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15.067820814875786</v>
      </c>
      <c r="AH21">
        <f t="shared" si="4"/>
        <v>13.033290380870474</v>
      </c>
      <c r="AI21">
        <f t="shared" si="5"/>
        <v>11.275490380870474</v>
      </c>
      <c r="AJ21">
        <f t="shared" si="11"/>
        <v>8.740710237110902</v>
      </c>
      <c r="AT21">
        <f t="shared" si="12"/>
        <v>0</v>
      </c>
    </row>
    <row r="22" spans="1:46" ht="12.75">
      <c r="A22" s="70">
        <v>14</v>
      </c>
      <c r="B22" s="164">
        <v>11.7</v>
      </c>
      <c r="C22" s="22">
        <v>9.5</v>
      </c>
      <c r="D22" s="164">
        <v>18.2</v>
      </c>
      <c r="E22" s="22">
        <v>11.6</v>
      </c>
      <c r="F22" s="73">
        <f t="shared" si="0"/>
        <v>14.899999999999999</v>
      </c>
      <c r="G22" s="66">
        <f t="shared" si="6"/>
        <v>73.56621204790147</v>
      </c>
      <c r="H22" s="74">
        <f t="shared" si="1"/>
        <v>7.139585178858757</v>
      </c>
      <c r="I22" s="158">
        <v>9.2</v>
      </c>
      <c r="J22" s="73"/>
      <c r="K22" s="75"/>
      <c r="L22" s="72"/>
      <c r="M22" s="72"/>
      <c r="N22" s="72"/>
      <c r="O22" s="73"/>
      <c r="P22" s="137" t="s">
        <v>107</v>
      </c>
      <c r="Q22" s="138">
        <v>17</v>
      </c>
      <c r="R22" s="74"/>
      <c r="S22" s="140">
        <v>0</v>
      </c>
      <c r="T22" s="74"/>
      <c r="U22" s="71"/>
      <c r="V22" s="118">
        <v>1012</v>
      </c>
      <c r="W22" s="124"/>
      <c r="X22" s="131">
        <v>0</v>
      </c>
      <c r="Y22" s="124"/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13.743260220579202</v>
      </c>
      <c r="AH22">
        <f t="shared" si="4"/>
        <v>11.868195956166188</v>
      </c>
      <c r="AI22">
        <f t="shared" si="5"/>
        <v>10.110395956166188</v>
      </c>
      <c r="AJ22">
        <f t="shared" si="11"/>
        <v>7.139585178858757</v>
      </c>
      <c r="AT22">
        <f t="shared" si="12"/>
        <v>0</v>
      </c>
    </row>
    <row r="23" spans="1:46" ht="12.75">
      <c r="A23" s="62">
        <v>15</v>
      </c>
      <c r="B23" s="164">
        <v>8.1</v>
      </c>
      <c r="C23" s="22">
        <v>7.1</v>
      </c>
      <c r="D23" s="164">
        <v>22.8</v>
      </c>
      <c r="E23" s="22">
        <v>6.6</v>
      </c>
      <c r="F23" s="65">
        <f t="shared" si="0"/>
        <v>14.7</v>
      </c>
      <c r="G23" s="66">
        <f t="shared" si="6"/>
        <v>85.99636593308894</v>
      </c>
      <c r="H23" s="66">
        <f t="shared" si="1"/>
        <v>5.902107155704626</v>
      </c>
      <c r="I23" s="158">
        <v>2.2</v>
      </c>
      <c r="J23" s="65"/>
      <c r="K23" s="67"/>
      <c r="L23" s="64"/>
      <c r="M23" s="64"/>
      <c r="N23" s="64"/>
      <c r="O23" s="65"/>
      <c r="P23" s="137" t="s">
        <v>107</v>
      </c>
      <c r="Q23" s="138">
        <v>11</v>
      </c>
      <c r="R23" s="66"/>
      <c r="S23" s="140">
        <v>0</v>
      </c>
      <c r="T23" s="66"/>
      <c r="U23" s="63"/>
      <c r="V23" s="118">
        <v>1016</v>
      </c>
      <c r="W23" s="124"/>
      <c r="X23" s="131">
        <v>0</v>
      </c>
      <c r="Y23" s="124"/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10.795791854163713</v>
      </c>
      <c r="AH23">
        <f t="shared" si="4"/>
        <v>10.082988668281233</v>
      </c>
      <c r="AI23">
        <f t="shared" si="5"/>
        <v>9.283988668281234</v>
      </c>
      <c r="AJ23">
        <f t="shared" si="11"/>
        <v>5.902107155704626</v>
      </c>
      <c r="AT23">
        <f t="shared" si="12"/>
        <v>0</v>
      </c>
    </row>
    <row r="24" spans="1:46" ht="12.75">
      <c r="A24" s="70">
        <v>16</v>
      </c>
      <c r="B24" s="164">
        <v>5.6</v>
      </c>
      <c r="C24" s="22">
        <v>5.1</v>
      </c>
      <c r="D24" s="164">
        <v>25.6</v>
      </c>
      <c r="E24" s="22">
        <v>5.1</v>
      </c>
      <c r="F24" s="73">
        <f t="shared" si="0"/>
        <v>15.350000000000001</v>
      </c>
      <c r="G24" s="66">
        <f t="shared" si="6"/>
        <v>92.18708999354499</v>
      </c>
      <c r="H24" s="74">
        <f t="shared" si="1"/>
        <v>4.433867764682012</v>
      </c>
      <c r="I24" s="158">
        <v>0.9</v>
      </c>
      <c r="J24" s="73"/>
      <c r="K24" s="75"/>
      <c r="L24" s="72"/>
      <c r="M24" s="72"/>
      <c r="N24" s="72"/>
      <c r="O24" s="73"/>
      <c r="P24" s="137" t="s">
        <v>107</v>
      </c>
      <c r="Q24" s="138">
        <v>14</v>
      </c>
      <c r="R24" s="74"/>
      <c r="S24" s="140">
        <v>0</v>
      </c>
      <c r="T24" s="74"/>
      <c r="U24" s="71"/>
      <c r="V24" s="118">
        <v>1023</v>
      </c>
      <c r="W24" s="124"/>
      <c r="X24" s="131">
        <v>0</v>
      </c>
      <c r="Y24" s="124"/>
      <c r="AA24">
        <f t="shared" si="7"/>
        <v>16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9.091522999287918</v>
      </c>
      <c r="AH24">
        <f t="shared" si="4"/>
        <v>8.780710489137393</v>
      </c>
      <c r="AI24">
        <f t="shared" si="5"/>
        <v>8.381210489137393</v>
      </c>
      <c r="AJ24">
        <f t="shared" si="11"/>
        <v>4.433867764682012</v>
      </c>
      <c r="AT24">
        <f t="shared" si="12"/>
        <v>0</v>
      </c>
    </row>
    <row r="25" spans="1:46" ht="12.75">
      <c r="A25" s="62">
        <v>17</v>
      </c>
      <c r="B25" s="164">
        <v>15.7</v>
      </c>
      <c r="C25" s="22">
        <v>12.9</v>
      </c>
      <c r="D25" s="164">
        <v>23.1</v>
      </c>
      <c r="E25" s="22">
        <v>8.4</v>
      </c>
      <c r="F25" s="65">
        <f t="shared" si="0"/>
        <v>15.75</v>
      </c>
      <c r="G25" s="66">
        <f t="shared" si="6"/>
        <v>70.8712765902942</v>
      </c>
      <c r="H25" s="66">
        <f t="shared" si="1"/>
        <v>10.434007745134497</v>
      </c>
      <c r="I25" s="158">
        <v>1.9</v>
      </c>
      <c r="J25" s="65"/>
      <c r="K25" s="67"/>
      <c r="L25" s="64"/>
      <c r="M25" s="64"/>
      <c r="N25" s="64"/>
      <c r="O25" s="65"/>
      <c r="P25" s="137" t="s">
        <v>104</v>
      </c>
      <c r="Q25" s="138">
        <v>23</v>
      </c>
      <c r="R25" s="66"/>
      <c r="S25" s="140">
        <v>0</v>
      </c>
      <c r="T25" s="66"/>
      <c r="U25" s="63"/>
      <c r="V25" s="118">
        <v>1028</v>
      </c>
      <c r="W25" s="124"/>
      <c r="X25" s="131">
        <v>0</v>
      </c>
      <c r="Y25" s="124"/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17.82779541421407</v>
      </c>
      <c r="AH25">
        <f t="shared" si="4"/>
        <v>14.871986197959439</v>
      </c>
      <c r="AI25">
        <f t="shared" si="5"/>
        <v>12.63478619795944</v>
      </c>
      <c r="AJ25">
        <f t="shared" si="11"/>
        <v>10.434007745134497</v>
      </c>
      <c r="AT25">
        <f t="shared" si="12"/>
        <v>0</v>
      </c>
    </row>
    <row r="26" spans="1:46" ht="12.75">
      <c r="A26" s="70">
        <v>18</v>
      </c>
      <c r="B26" s="164">
        <v>11.8</v>
      </c>
      <c r="C26" s="22">
        <v>9.9</v>
      </c>
      <c r="D26" s="164">
        <v>20.1</v>
      </c>
      <c r="E26" s="22">
        <v>6.8</v>
      </c>
      <c r="F26" s="73">
        <f t="shared" si="0"/>
        <v>13.450000000000001</v>
      </c>
      <c r="G26" s="66">
        <f t="shared" si="6"/>
        <v>77.15020970476233</v>
      </c>
      <c r="H26" s="74">
        <f t="shared" si="1"/>
        <v>7.9322863826561845</v>
      </c>
      <c r="I26" s="158">
        <v>3.1</v>
      </c>
      <c r="J26" s="73"/>
      <c r="K26" s="75"/>
      <c r="L26" s="72"/>
      <c r="M26" s="72"/>
      <c r="N26" s="72"/>
      <c r="O26" s="73"/>
      <c r="P26" s="137" t="s">
        <v>104</v>
      </c>
      <c r="Q26" s="138">
        <v>30</v>
      </c>
      <c r="R26" s="74"/>
      <c r="S26" s="140">
        <v>0</v>
      </c>
      <c r="T26" s="74"/>
      <c r="U26" s="71"/>
      <c r="V26" s="118">
        <v>1031</v>
      </c>
      <c r="W26" s="124"/>
      <c r="X26" s="131">
        <v>0</v>
      </c>
      <c r="Y26" s="124"/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13.834354463552966</v>
      </c>
      <c r="AH26">
        <f t="shared" si="4"/>
        <v>12.191333479931261</v>
      </c>
      <c r="AI26">
        <f t="shared" si="5"/>
        <v>10.67323347993126</v>
      </c>
      <c r="AJ26">
        <f t="shared" si="11"/>
        <v>7.9322863826561845</v>
      </c>
      <c r="AT26">
        <f t="shared" si="12"/>
        <v>0</v>
      </c>
    </row>
    <row r="27" spans="1:46" ht="12.75">
      <c r="A27" s="62">
        <v>19</v>
      </c>
      <c r="B27" s="164">
        <v>9</v>
      </c>
      <c r="C27" s="22">
        <v>6.7</v>
      </c>
      <c r="D27" s="164">
        <v>10.3</v>
      </c>
      <c r="E27" s="22">
        <v>5.2</v>
      </c>
      <c r="F27" s="65">
        <f t="shared" si="0"/>
        <v>7.75</v>
      </c>
      <c r="G27" s="66">
        <f t="shared" si="6"/>
        <v>69.4733832556795</v>
      </c>
      <c r="H27" s="66">
        <f t="shared" si="1"/>
        <v>3.721818222383795</v>
      </c>
      <c r="I27" s="158">
        <v>1.9</v>
      </c>
      <c r="J27" s="65"/>
      <c r="K27" s="67"/>
      <c r="L27" s="64"/>
      <c r="M27" s="64"/>
      <c r="N27" s="64"/>
      <c r="O27" s="65"/>
      <c r="P27" s="137" t="s">
        <v>105</v>
      </c>
      <c r="Q27" s="138">
        <v>39</v>
      </c>
      <c r="R27" s="66"/>
      <c r="S27" s="140">
        <v>0</v>
      </c>
      <c r="T27" s="66"/>
      <c r="U27" s="63"/>
      <c r="V27" s="118">
        <v>1024</v>
      </c>
      <c r="W27" s="124"/>
      <c r="X27" s="131">
        <v>0</v>
      </c>
      <c r="Y27" s="124"/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11.474893337456098</v>
      </c>
      <c r="AH27">
        <f t="shared" si="4"/>
        <v>9.809696626511307</v>
      </c>
      <c r="AI27">
        <f t="shared" si="5"/>
        <v>7.971996626511308</v>
      </c>
      <c r="AJ27">
        <f t="shared" si="11"/>
        <v>3.721818222383795</v>
      </c>
      <c r="AT27">
        <f t="shared" si="12"/>
        <v>0</v>
      </c>
    </row>
    <row r="28" spans="1:46" ht="12.75">
      <c r="A28" s="70">
        <v>20</v>
      </c>
      <c r="B28" s="164">
        <v>10</v>
      </c>
      <c r="C28" s="22">
        <v>8.5</v>
      </c>
      <c r="D28" s="164">
        <v>13.1</v>
      </c>
      <c r="E28" s="22">
        <v>6.1</v>
      </c>
      <c r="F28" s="73">
        <f t="shared" si="0"/>
        <v>9.6</v>
      </c>
      <c r="G28" s="66">
        <f t="shared" si="6"/>
        <v>80.6189004362849</v>
      </c>
      <c r="H28" s="74">
        <f t="shared" si="1"/>
        <v>6.825328951999821</v>
      </c>
      <c r="I28" s="158">
        <v>3.9</v>
      </c>
      <c r="J28" s="73"/>
      <c r="K28" s="75"/>
      <c r="L28" s="72"/>
      <c r="M28" s="72"/>
      <c r="N28" s="72"/>
      <c r="O28" s="73"/>
      <c r="P28" s="137" t="s">
        <v>107</v>
      </c>
      <c r="Q28" s="138">
        <v>26</v>
      </c>
      <c r="R28" s="74"/>
      <c r="S28" s="140">
        <v>2.5</v>
      </c>
      <c r="T28" s="74"/>
      <c r="U28" s="71"/>
      <c r="V28" s="118">
        <v>1015</v>
      </c>
      <c r="W28" s="124"/>
      <c r="X28" s="131">
        <v>0</v>
      </c>
      <c r="Y28" s="124"/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12.273317807277772</v>
      </c>
      <c r="AH28">
        <f t="shared" si="4"/>
        <v>11.093113863278093</v>
      </c>
      <c r="AI28">
        <f t="shared" si="5"/>
        <v>9.894613863278092</v>
      </c>
      <c r="AJ28">
        <f t="shared" si="11"/>
        <v>6.825328951999821</v>
      </c>
      <c r="AT28">
        <f t="shared" si="12"/>
        <v>0</v>
      </c>
    </row>
    <row r="29" spans="1:46" ht="12.75">
      <c r="A29" s="62">
        <v>21</v>
      </c>
      <c r="B29" s="164">
        <v>9.5</v>
      </c>
      <c r="C29" s="22">
        <v>9.3</v>
      </c>
      <c r="D29" s="164">
        <v>16.9</v>
      </c>
      <c r="E29" s="22">
        <v>6.3</v>
      </c>
      <c r="F29" s="65">
        <f t="shared" si="0"/>
        <v>11.6</v>
      </c>
      <c r="G29" s="66">
        <f t="shared" si="6"/>
        <v>97.31616634417887</v>
      </c>
      <c r="H29" s="66">
        <f t="shared" si="1"/>
        <v>9.096216500890597</v>
      </c>
      <c r="I29" s="158">
        <v>3.2</v>
      </c>
      <c r="J29" s="65"/>
      <c r="K29" s="67"/>
      <c r="L29" s="64"/>
      <c r="M29" s="64"/>
      <c r="N29" s="64"/>
      <c r="O29" s="65"/>
      <c r="P29" s="137" t="s">
        <v>108</v>
      </c>
      <c r="Q29" s="138">
        <v>21</v>
      </c>
      <c r="R29" s="66"/>
      <c r="S29" s="140" t="s">
        <v>136</v>
      </c>
      <c r="T29" s="66"/>
      <c r="U29" s="63"/>
      <c r="V29" s="118">
        <v>1011</v>
      </c>
      <c r="W29" s="124"/>
      <c r="X29" s="131">
        <v>0</v>
      </c>
      <c r="Y29" s="124"/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11.868195956166188</v>
      </c>
      <c r="AH29">
        <f t="shared" si="4"/>
        <v>11.709473318755796</v>
      </c>
      <c r="AI29">
        <f t="shared" si="5"/>
        <v>11.549673318755797</v>
      </c>
      <c r="AJ29">
        <f t="shared" si="11"/>
        <v>9.096216500890597</v>
      </c>
      <c r="AT29">
        <f t="shared" si="12"/>
        <v>0</v>
      </c>
    </row>
    <row r="30" spans="1:46" ht="12.75">
      <c r="A30" s="70">
        <v>22</v>
      </c>
      <c r="B30" s="164">
        <v>11</v>
      </c>
      <c r="C30" s="22">
        <v>9.3</v>
      </c>
      <c r="D30" s="164">
        <v>14.9</v>
      </c>
      <c r="E30" s="22">
        <v>4</v>
      </c>
      <c r="F30" s="73">
        <f t="shared" si="0"/>
        <v>9.45</v>
      </c>
      <c r="G30" s="66">
        <f t="shared" si="6"/>
        <v>78.89472818167913</v>
      </c>
      <c r="H30" s="74">
        <f t="shared" si="1"/>
        <v>7.4833394616154205</v>
      </c>
      <c r="I30" s="158">
        <v>-0.8</v>
      </c>
      <c r="J30" s="73"/>
      <c r="K30" s="75"/>
      <c r="L30" s="72"/>
      <c r="M30" s="72"/>
      <c r="N30" s="72"/>
      <c r="O30" s="73"/>
      <c r="P30" s="137" t="s">
        <v>101</v>
      </c>
      <c r="Q30" s="138">
        <v>15</v>
      </c>
      <c r="R30" s="74"/>
      <c r="S30" s="140">
        <v>0</v>
      </c>
      <c r="T30" s="74"/>
      <c r="U30" s="71"/>
      <c r="V30" s="118">
        <v>1017</v>
      </c>
      <c r="W30" s="124"/>
      <c r="X30" s="131">
        <v>0</v>
      </c>
      <c r="Y30" s="124"/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13.120234466007751</v>
      </c>
      <c r="AH30">
        <f t="shared" si="4"/>
        <v>11.709473318755796</v>
      </c>
      <c r="AI30">
        <f t="shared" si="5"/>
        <v>10.351173318755796</v>
      </c>
      <c r="AJ30">
        <f t="shared" si="11"/>
        <v>7.4833394616154205</v>
      </c>
      <c r="AT30">
        <f t="shared" si="12"/>
        <v>0</v>
      </c>
    </row>
    <row r="31" spans="1:46" ht="12.75">
      <c r="A31" s="62">
        <v>23</v>
      </c>
      <c r="B31" s="164">
        <v>11.7</v>
      </c>
      <c r="C31" s="22">
        <v>10</v>
      </c>
      <c r="D31" s="164">
        <v>18.1</v>
      </c>
      <c r="E31" s="22">
        <v>2.2</v>
      </c>
      <c r="F31" s="65">
        <f t="shared" si="0"/>
        <v>10.15</v>
      </c>
      <c r="G31" s="66">
        <f t="shared" si="6"/>
        <v>79.42087708514454</v>
      </c>
      <c r="H31" s="66">
        <f t="shared" si="1"/>
        <v>8.26155143002497</v>
      </c>
      <c r="I31" s="158">
        <v>-1.9</v>
      </c>
      <c r="J31" s="65"/>
      <c r="K31" s="67"/>
      <c r="L31" s="64"/>
      <c r="M31" s="64"/>
      <c r="N31" s="64"/>
      <c r="O31" s="65"/>
      <c r="P31" s="137" t="s">
        <v>107</v>
      </c>
      <c r="Q31" s="138">
        <v>15</v>
      </c>
      <c r="R31" s="66"/>
      <c r="S31" s="66">
        <v>0</v>
      </c>
      <c r="T31" s="66"/>
      <c r="U31" s="63"/>
      <c r="V31" s="118">
        <v>1020</v>
      </c>
      <c r="W31" s="124"/>
      <c r="X31" s="131">
        <v>0</v>
      </c>
      <c r="Y31" s="124"/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13.743260220579202</v>
      </c>
      <c r="AH31">
        <f t="shared" si="4"/>
        <v>12.273317807277772</v>
      </c>
      <c r="AI31">
        <f t="shared" si="5"/>
        <v>10.915017807277772</v>
      </c>
      <c r="AJ31">
        <f t="shared" si="11"/>
        <v>8.26155143002497</v>
      </c>
      <c r="AT31">
        <f t="shared" si="12"/>
        <v>0</v>
      </c>
    </row>
    <row r="32" spans="1:46" ht="12.75">
      <c r="A32" s="70">
        <v>24</v>
      </c>
      <c r="B32" s="71">
        <v>7.2</v>
      </c>
      <c r="C32" s="72">
        <v>6.8</v>
      </c>
      <c r="D32" s="72">
        <v>13.2</v>
      </c>
      <c r="E32" s="72">
        <v>0</v>
      </c>
      <c r="F32" s="73">
        <f t="shared" si="0"/>
        <v>6.6</v>
      </c>
      <c r="G32" s="66">
        <f t="shared" si="6"/>
        <v>94.14370694977356</v>
      </c>
      <c r="H32" s="74">
        <f t="shared" si="1"/>
        <v>6.322516335882829</v>
      </c>
      <c r="I32" s="75">
        <v>-3.7</v>
      </c>
      <c r="J32" s="73"/>
      <c r="K32" s="75"/>
      <c r="L32" s="72"/>
      <c r="M32" s="72"/>
      <c r="N32" s="72"/>
      <c r="O32" s="73"/>
      <c r="P32" s="76" t="s">
        <v>107</v>
      </c>
      <c r="Q32" s="77">
        <v>16</v>
      </c>
      <c r="R32" s="74"/>
      <c r="S32" s="74">
        <v>4.8</v>
      </c>
      <c r="T32" s="74"/>
      <c r="U32" s="71"/>
      <c r="V32" s="118">
        <v>1017</v>
      </c>
      <c r="W32" s="124"/>
      <c r="X32" s="131">
        <v>0</v>
      </c>
      <c r="Y32" s="124"/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10.152351501423265</v>
      </c>
      <c r="AH32">
        <f t="shared" si="4"/>
        <v>9.877400046010854</v>
      </c>
      <c r="AI32">
        <f t="shared" si="5"/>
        <v>9.557800046010854</v>
      </c>
      <c r="AJ32">
        <f t="shared" si="11"/>
        <v>6.322516335882829</v>
      </c>
      <c r="AT32">
        <f t="shared" si="12"/>
        <v>0</v>
      </c>
    </row>
    <row r="33" spans="1:46" ht="12.75">
      <c r="A33" s="62">
        <v>25</v>
      </c>
      <c r="B33" s="63">
        <v>13</v>
      </c>
      <c r="C33" s="64">
        <v>12.6</v>
      </c>
      <c r="D33" s="64">
        <v>14.3</v>
      </c>
      <c r="E33" s="64">
        <v>7.2</v>
      </c>
      <c r="F33" s="65">
        <f t="shared" si="0"/>
        <v>10.75</v>
      </c>
      <c r="G33" s="66">
        <f t="shared" si="6"/>
        <v>95.27847427428269</v>
      </c>
      <c r="H33" s="66">
        <f t="shared" si="1"/>
        <v>12.262735056862024</v>
      </c>
      <c r="I33" s="67">
        <v>3.6</v>
      </c>
      <c r="J33" s="65"/>
      <c r="K33" s="67"/>
      <c r="L33" s="64"/>
      <c r="M33" s="64"/>
      <c r="N33" s="64"/>
      <c r="O33" s="65"/>
      <c r="P33" s="68" t="s">
        <v>107</v>
      </c>
      <c r="Q33" s="69">
        <v>17</v>
      </c>
      <c r="R33" s="66"/>
      <c r="S33" s="66">
        <v>3.2</v>
      </c>
      <c r="T33" s="66"/>
      <c r="U33" s="63"/>
      <c r="V33" s="118">
        <v>1012</v>
      </c>
      <c r="W33" s="124"/>
      <c r="X33" s="131">
        <v>0</v>
      </c>
      <c r="Y33" s="124"/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14.96962212299885</v>
      </c>
      <c r="AH33">
        <f t="shared" si="4"/>
        <v>14.58242756341879</v>
      </c>
      <c r="AI33">
        <f t="shared" si="5"/>
        <v>14.262827563418789</v>
      </c>
      <c r="AJ33">
        <f t="shared" si="11"/>
        <v>12.262735056862024</v>
      </c>
      <c r="AT33">
        <f t="shared" si="12"/>
        <v>0</v>
      </c>
    </row>
    <row r="34" spans="1:46" ht="12.75">
      <c r="A34" s="70">
        <v>26</v>
      </c>
      <c r="B34" s="71">
        <v>7.9</v>
      </c>
      <c r="C34" s="72">
        <v>7.5</v>
      </c>
      <c r="D34" s="72">
        <v>15.4</v>
      </c>
      <c r="E34" s="72">
        <v>4.1</v>
      </c>
      <c r="F34" s="73">
        <f t="shared" si="0"/>
        <v>9.75</v>
      </c>
      <c r="G34" s="66">
        <f t="shared" si="6"/>
        <v>94.30588421019102</v>
      </c>
      <c r="H34" s="74">
        <f t="shared" si="1"/>
        <v>7.042609935695885</v>
      </c>
      <c r="I34" s="75">
        <v>-0.4</v>
      </c>
      <c r="J34" s="73"/>
      <c r="K34" s="75"/>
      <c r="L34" s="72"/>
      <c r="M34" s="72"/>
      <c r="N34" s="72"/>
      <c r="O34" s="73"/>
      <c r="P34" s="76" t="s">
        <v>101</v>
      </c>
      <c r="Q34" s="77">
        <v>26</v>
      </c>
      <c r="R34" s="74"/>
      <c r="S34" s="74" t="s">
        <v>136</v>
      </c>
      <c r="T34" s="74"/>
      <c r="U34" s="71"/>
      <c r="V34" s="118">
        <v>1006</v>
      </c>
      <c r="W34" s="124"/>
      <c r="X34" s="131">
        <v>0</v>
      </c>
      <c r="Y34" s="124"/>
      <c r="AA34">
        <f t="shared" si="7"/>
        <v>0</v>
      </c>
      <c r="AB34">
        <f t="shared" si="8"/>
        <v>0</v>
      </c>
      <c r="AC34">
        <f t="shared" si="9"/>
        <v>0</v>
      </c>
      <c r="AD34">
        <f t="shared" si="2"/>
        <v>0</v>
      </c>
      <c r="AE34">
        <f t="shared" si="3"/>
        <v>26</v>
      </c>
      <c r="AG34">
        <f t="shared" si="10"/>
        <v>10.649781121194382</v>
      </c>
      <c r="AH34">
        <f t="shared" si="4"/>
        <v>10.362970252792357</v>
      </c>
      <c r="AI34">
        <f t="shared" si="5"/>
        <v>10.043370252792357</v>
      </c>
      <c r="AJ34">
        <f t="shared" si="11"/>
        <v>7.042609935695885</v>
      </c>
      <c r="AT34">
        <f t="shared" si="12"/>
        <v>0</v>
      </c>
    </row>
    <row r="35" spans="1:46" ht="12.75">
      <c r="A35" s="62">
        <v>27</v>
      </c>
      <c r="B35" s="63">
        <v>12.2</v>
      </c>
      <c r="C35" s="64">
        <v>10.8</v>
      </c>
      <c r="D35" s="64">
        <v>15.5</v>
      </c>
      <c r="E35" s="64">
        <v>7.4</v>
      </c>
      <c r="F35" s="65">
        <f t="shared" si="0"/>
        <v>11.45</v>
      </c>
      <c r="G35" s="66">
        <f t="shared" si="6"/>
        <v>83.27373651550437</v>
      </c>
      <c r="H35" s="66">
        <f t="shared" si="1"/>
        <v>9.449892918778778</v>
      </c>
      <c r="I35" s="67">
        <v>5</v>
      </c>
      <c r="J35" s="65"/>
      <c r="K35" s="67"/>
      <c r="L35" s="64"/>
      <c r="M35" s="64"/>
      <c r="N35" s="64"/>
      <c r="O35" s="65"/>
      <c r="P35" s="68" t="s">
        <v>101</v>
      </c>
      <c r="Q35" s="69">
        <v>26</v>
      </c>
      <c r="R35" s="66"/>
      <c r="S35" s="66">
        <v>6.9</v>
      </c>
      <c r="T35" s="66"/>
      <c r="U35" s="63"/>
      <c r="V35" s="118">
        <v>1004</v>
      </c>
      <c r="W35" s="124"/>
      <c r="X35" s="131">
        <v>0</v>
      </c>
      <c r="Y35" s="124"/>
      <c r="AA35">
        <f t="shared" si="7"/>
        <v>0</v>
      </c>
      <c r="AB35">
        <f t="shared" si="8"/>
        <v>0</v>
      </c>
      <c r="AC35">
        <f t="shared" si="9"/>
        <v>0</v>
      </c>
      <c r="AD35">
        <f t="shared" si="2"/>
        <v>27</v>
      </c>
      <c r="AE35">
        <f t="shared" si="3"/>
        <v>27</v>
      </c>
      <c r="AG35">
        <f t="shared" si="10"/>
        <v>14.204062438763</v>
      </c>
      <c r="AH35">
        <f t="shared" si="4"/>
        <v>12.946853529753223</v>
      </c>
      <c r="AI35">
        <f t="shared" si="5"/>
        <v>11.828253529753225</v>
      </c>
      <c r="AJ35">
        <f t="shared" si="11"/>
        <v>9.449892918778778</v>
      </c>
      <c r="AT35">
        <f t="shared" si="12"/>
        <v>0</v>
      </c>
    </row>
    <row r="36" spans="1:46" ht="12.75">
      <c r="A36" s="70">
        <v>28</v>
      </c>
      <c r="B36" s="71">
        <v>12</v>
      </c>
      <c r="C36" s="72">
        <v>11.9</v>
      </c>
      <c r="D36" s="72">
        <v>15.6</v>
      </c>
      <c r="E36" s="72">
        <v>9.6</v>
      </c>
      <c r="F36" s="73">
        <f t="shared" si="0"/>
        <v>12.6</v>
      </c>
      <c r="G36" s="66">
        <f t="shared" si="6"/>
        <v>98.7726058022344</v>
      </c>
      <c r="H36" s="74">
        <f t="shared" si="1"/>
        <v>11.812828877349414</v>
      </c>
      <c r="I36" s="75">
        <v>9.1</v>
      </c>
      <c r="J36" s="73"/>
      <c r="K36" s="75"/>
      <c r="L36" s="72"/>
      <c r="M36" s="72"/>
      <c r="N36" s="72"/>
      <c r="O36" s="73"/>
      <c r="P36" s="76" t="s">
        <v>101</v>
      </c>
      <c r="Q36" s="77">
        <v>32</v>
      </c>
      <c r="R36" s="74"/>
      <c r="S36" s="74">
        <v>0.4</v>
      </c>
      <c r="T36" s="74"/>
      <c r="U36" s="71"/>
      <c r="V36" s="118">
        <v>994</v>
      </c>
      <c r="W36" s="124"/>
      <c r="X36" s="131">
        <v>0</v>
      </c>
      <c r="Y36" s="124"/>
      <c r="AA36">
        <f t="shared" si="7"/>
        <v>0</v>
      </c>
      <c r="AB36">
        <f t="shared" si="8"/>
        <v>0</v>
      </c>
      <c r="AC36">
        <f t="shared" si="9"/>
        <v>0</v>
      </c>
      <c r="AD36">
        <f t="shared" si="2"/>
        <v>0</v>
      </c>
      <c r="AE36">
        <f t="shared" si="3"/>
        <v>28</v>
      </c>
      <c r="AG36">
        <f t="shared" si="10"/>
        <v>14.01813696808305</v>
      </c>
      <c r="AH36">
        <f t="shared" si="4"/>
        <v>13.925979168301964</v>
      </c>
      <c r="AI36">
        <f t="shared" si="5"/>
        <v>13.846079168301964</v>
      </c>
      <c r="AJ36">
        <f t="shared" si="11"/>
        <v>11.812828877349414</v>
      </c>
      <c r="AT36">
        <f t="shared" si="12"/>
        <v>0</v>
      </c>
    </row>
    <row r="37" spans="1:46" ht="12.75">
      <c r="A37" s="62">
        <v>29</v>
      </c>
      <c r="B37" s="63">
        <v>11.8</v>
      </c>
      <c r="C37" s="64">
        <v>10.2</v>
      </c>
      <c r="D37" s="64">
        <v>16.8</v>
      </c>
      <c r="E37" s="64">
        <v>8.1</v>
      </c>
      <c r="F37" s="65">
        <f t="shared" si="0"/>
        <v>12.45</v>
      </c>
      <c r="G37" s="66">
        <f t="shared" si="6"/>
        <v>80.67122652619729</v>
      </c>
      <c r="H37" s="66">
        <f t="shared" si="1"/>
        <v>8.589136019621394</v>
      </c>
      <c r="I37" s="67">
        <v>4.8</v>
      </c>
      <c r="J37" s="65"/>
      <c r="K37" s="67"/>
      <c r="L37" s="64"/>
      <c r="M37" s="64"/>
      <c r="N37" s="64"/>
      <c r="O37" s="65"/>
      <c r="P37" s="68" t="s">
        <v>137</v>
      </c>
      <c r="Q37" s="69">
        <v>26</v>
      </c>
      <c r="R37" s="66"/>
      <c r="S37" s="66">
        <v>2.8</v>
      </c>
      <c r="T37" s="66"/>
      <c r="U37" s="63"/>
      <c r="V37" s="118">
        <v>1002</v>
      </c>
      <c r="W37" s="124"/>
      <c r="X37" s="131">
        <v>0</v>
      </c>
      <c r="Y37" s="124"/>
      <c r="AA37">
        <f t="shared" si="7"/>
        <v>0</v>
      </c>
      <c r="AB37">
        <f t="shared" si="8"/>
        <v>0</v>
      </c>
      <c r="AC37">
        <f t="shared" si="9"/>
        <v>0</v>
      </c>
      <c r="AD37">
        <f t="shared" si="2"/>
        <v>0</v>
      </c>
      <c r="AE37">
        <f t="shared" si="3"/>
        <v>29</v>
      </c>
      <c r="AG37">
        <f t="shared" si="10"/>
        <v>13.834354463552966</v>
      </c>
      <c r="AH37">
        <f t="shared" si="4"/>
        <v>12.4387434277299</v>
      </c>
      <c r="AI37">
        <f t="shared" si="5"/>
        <v>11.160343427729899</v>
      </c>
      <c r="AJ37">
        <f t="shared" si="11"/>
        <v>8.589136019621394</v>
      </c>
      <c r="AT37">
        <f t="shared" si="12"/>
        <v>0</v>
      </c>
    </row>
    <row r="38" spans="1:46" ht="12.75">
      <c r="A38" s="70">
        <v>30</v>
      </c>
      <c r="B38" s="71">
        <v>12.2</v>
      </c>
      <c r="C38" s="72">
        <v>10.8</v>
      </c>
      <c r="D38" s="72">
        <v>15.9</v>
      </c>
      <c r="E38" s="72">
        <v>7.8</v>
      </c>
      <c r="F38" s="73">
        <f t="shared" si="0"/>
        <v>11.85</v>
      </c>
      <c r="G38" s="66">
        <f t="shared" si="6"/>
        <v>83.27373651550437</v>
      </c>
      <c r="H38" s="74">
        <f t="shared" si="1"/>
        <v>9.449892918778778</v>
      </c>
      <c r="I38" s="75">
        <v>4.7</v>
      </c>
      <c r="J38" s="73"/>
      <c r="K38" s="75"/>
      <c r="L38" s="72"/>
      <c r="M38" s="72"/>
      <c r="N38" s="72"/>
      <c r="O38" s="73"/>
      <c r="P38" s="76" t="s">
        <v>101</v>
      </c>
      <c r="Q38" s="77">
        <v>24</v>
      </c>
      <c r="R38" s="74"/>
      <c r="S38" s="74">
        <v>5.7</v>
      </c>
      <c r="T38" s="74"/>
      <c r="U38" s="71"/>
      <c r="V38" s="118">
        <v>1002</v>
      </c>
      <c r="W38" s="124"/>
      <c r="X38" s="131">
        <v>0</v>
      </c>
      <c r="Y38" s="124"/>
      <c r="AA38">
        <f t="shared" si="7"/>
        <v>0</v>
      </c>
      <c r="AB38">
        <f t="shared" si="8"/>
        <v>0</v>
      </c>
      <c r="AC38">
        <f t="shared" si="9"/>
        <v>0</v>
      </c>
      <c r="AD38">
        <f t="shared" si="2"/>
        <v>0</v>
      </c>
      <c r="AE38">
        <f t="shared" si="3"/>
        <v>30</v>
      </c>
      <c r="AG38">
        <f t="shared" si="10"/>
        <v>14.204062438763</v>
      </c>
      <c r="AH38">
        <f t="shared" si="4"/>
        <v>12.946853529753223</v>
      </c>
      <c r="AI38">
        <f t="shared" si="5"/>
        <v>11.828253529753225</v>
      </c>
      <c r="AJ38">
        <f t="shared" si="11"/>
        <v>9.449892918778778</v>
      </c>
      <c r="AT38">
        <f t="shared" si="12"/>
        <v>0</v>
      </c>
    </row>
    <row r="39" spans="1:46" ht="12.75">
      <c r="A39" s="62"/>
      <c r="B39" s="63"/>
      <c r="C39" s="64"/>
      <c r="D39" s="64"/>
      <c r="E39" s="64"/>
      <c r="F39" s="65"/>
      <c r="G39" s="66"/>
      <c r="H39" s="66"/>
      <c r="I39" s="67"/>
      <c r="J39" s="65"/>
      <c r="K39" s="67"/>
      <c r="L39" s="64"/>
      <c r="M39" s="64"/>
      <c r="N39" s="64"/>
      <c r="O39" s="65"/>
      <c r="P39" s="68"/>
      <c r="Q39" s="69"/>
      <c r="R39" s="66"/>
      <c r="S39" s="66"/>
      <c r="T39" s="66"/>
      <c r="U39" s="63"/>
      <c r="V39" s="118"/>
      <c r="W39" s="124"/>
      <c r="X39" s="131"/>
      <c r="Y39" s="124"/>
      <c r="AA39">
        <f t="shared" si="7"/>
        <v>0</v>
      </c>
      <c r="AB39">
        <f t="shared" si="8"/>
        <v>0</v>
      </c>
      <c r="AC39">
        <f t="shared" si="9"/>
        <v>0</v>
      </c>
      <c r="AD39">
        <f t="shared" si="2"/>
        <v>0</v>
      </c>
      <c r="AE39">
        <f t="shared" si="3"/>
        <v>0</v>
      </c>
      <c r="AG39">
        <f t="shared" si="10"/>
        <v>6.107</v>
      </c>
      <c r="AH39">
        <f t="shared" si="4"/>
        <v>6.107</v>
      </c>
      <c r="AI39">
        <f t="shared" si="5"/>
        <v>6.107</v>
      </c>
      <c r="AJ39">
        <f t="shared" si="11"/>
        <v>0</v>
      </c>
      <c r="AT39">
        <f t="shared" si="12"/>
        <v>0</v>
      </c>
    </row>
    <row r="40" spans="1:46" ht="13.5" thickBot="1">
      <c r="A40" s="104"/>
      <c r="B40" s="105"/>
      <c r="C40" s="106"/>
      <c r="D40" s="106"/>
      <c r="E40" s="106"/>
      <c r="F40" s="107"/>
      <c r="G40" s="108"/>
      <c r="H40" s="108"/>
      <c r="I40" s="109"/>
      <c r="J40" s="107"/>
      <c r="K40" s="109"/>
      <c r="L40" s="106"/>
      <c r="M40" s="106"/>
      <c r="N40" s="106"/>
      <c r="O40" s="107"/>
      <c r="P40" s="105"/>
      <c r="Q40" s="107"/>
      <c r="R40" s="108"/>
      <c r="S40" s="108"/>
      <c r="T40" s="108"/>
      <c r="U40" s="105"/>
      <c r="V40" s="119"/>
      <c r="W40" s="126"/>
      <c r="X40" s="132"/>
      <c r="Y40" s="126"/>
      <c r="AT40">
        <f t="shared" si="12"/>
        <v>0</v>
      </c>
    </row>
    <row r="41" spans="1:46" ht="13.5" thickBot="1">
      <c r="A41" s="110" t="s">
        <v>22</v>
      </c>
      <c r="B41" s="111">
        <f>SUM(B9:B39)</f>
        <v>239.79999999999998</v>
      </c>
      <c r="C41" s="112">
        <f aca="true" t="shared" si="13" ref="C41:T41">SUM(C9:C39)</f>
        <v>206.10000000000002</v>
      </c>
      <c r="D41" s="112">
        <f t="shared" si="13"/>
        <v>452.6</v>
      </c>
      <c r="E41" s="112">
        <f t="shared" si="13"/>
        <v>121.39999999999999</v>
      </c>
      <c r="F41" s="113">
        <f t="shared" si="13"/>
        <v>287</v>
      </c>
      <c r="G41" s="114">
        <f t="shared" si="13"/>
        <v>2551.8854854173906</v>
      </c>
      <c r="H41" s="114">
        <f>SUM(H9:H39)</f>
        <v>166.71304841800952</v>
      </c>
      <c r="I41" s="115">
        <f t="shared" si="13"/>
        <v>16.099999999999994</v>
      </c>
      <c r="J41" s="113">
        <f t="shared" si="13"/>
        <v>0</v>
      </c>
      <c r="K41" s="115">
        <f t="shared" si="13"/>
        <v>0</v>
      </c>
      <c r="L41" s="112">
        <f t="shared" si="13"/>
        <v>0</v>
      </c>
      <c r="M41" s="112">
        <f t="shared" si="13"/>
        <v>0</v>
      </c>
      <c r="N41" s="112">
        <f t="shared" si="13"/>
        <v>0</v>
      </c>
      <c r="O41" s="113">
        <f t="shared" si="13"/>
        <v>0</v>
      </c>
      <c r="P41" s="111"/>
      <c r="Q41" s="116">
        <f t="shared" si="13"/>
        <v>669</v>
      </c>
      <c r="R41" s="114">
        <f t="shared" si="13"/>
        <v>0</v>
      </c>
      <c r="S41" s="114">
        <f>SUM(S9:S39)</f>
        <v>29.6</v>
      </c>
      <c r="T41" s="113">
        <f t="shared" si="13"/>
        <v>0</v>
      </c>
      <c r="U41" s="114">
        <f>SUM(U9:U39)</f>
        <v>0</v>
      </c>
      <c r="V41" s="120">
        <f>SUM(V9:V39)</f>
        <v>30539</v>
      </c>
      <c r="W41" s="114">
        <f>SUM(W9:W39)</f>
        <v>0</v>
      </c>
      <c r="X41" s="120">
        <v>1</v>
      </c>
      <c r="Y41" s="135">
        <f>SUM(Y9:Y39)</f>
        <v>0</v>
      </c>
      <c r="AA41">
        <f>MAX(AA9:AA39)</f>
        <v>16</v>
      </c>
      <c r="AB41">
        <f>MAX(AB9:AB39)</f>
        <v>8</v>
      </c>
      <c r="AC41">
        <f>MAX(AC9:AC39)</f>
        <v>10</v>
      </c>
      <c r="AD41">
        <f>MAX(AD9:AD39)</f>
        <v>27</v>
      </c>
      <c r="AE41">
        <f>MAX(AE9:AE39)</f>
        <v>30</v>
      </c>
      <c r="AT41">
        <f t="shared" si="12"/>
        <v>0</v>
      </c>
    </row>
    <row r="42" spans="1:46" ht="12.75">
      <c r="A42" s="70" t="s">
        <v>23</v>
      </c>
      <c r="B42" s="71">
        <f>AVERAGE(B9:B39)</f>
        <v>7.993333333333333</v>
      </c>
      <c r="C42" s="72">
        <f aca="true" t="shared" si="14" ref="C42:T42">AVERAGE(C9:C39)</f>
        <v>6.870000000000001</v>
      </c>
      <c r="D42" s="72">
        <f t="shared" si="14"/>
        <v>15.086666666666668</v>
      </c>
      <c r="E42" s="72">
        <f t="shared" si="14"/>
        <v>4.046666666666666</v>
      </c>
      <c r="F42" s="73">
        <f t="shared" si="14"/>
        <v>9.566666666666666</v>
      </c>
      <c r="G42" s="74">
        <f t="shared" si="14"/>
        <v>85.06284951391302</v>
      </c>
      <c r="H42" s="74">
        <f>AVERAGE(H9:H39)</f>
        <v>5.557101613933651</v>
      </c>
      <c r="I42" s="75">
        <f t="shared" si="14"/>
        <v>0.5366666666666665</v>
      </c>
      <c r="J42" s="73" t="e">
        <f t="shared" si="14"/>
        <v>#DIV/0!</v>
      </c>
      <c r="K42" s="75" t="e">
        <f t="shared" si="14"/>
        <v>#DIV/0!</v>
      </c>
      <c r="L42" s="72" t="e">
        <f t="shared" si="14"/>
        <v>#DIV/0!</v>
      </c>
      <c r="M42" s="72" t="e">
        <f t="shared" si="14"/>
        <v>#DIV/0!</v>
      </c>
      <c r="N42" s="72" t="e">
        <f t="shared" si="14"/>
        <v>#DIV/0!</v>
      </c>
      <c r="O42" s="73" t="e">
        <f t="shared" si="14"/>
        <v>#DIV/0!</v>
      </c>
      <c r="P42" s="71"/>
      <c r="Q42" s="73">
        <f t="shared" si="14"/>
        <v>22.3</v>
      </c>
      <c r="R42" s="74" t="e">
        <f t="shared" si="14"/>
        <v>#DIV/0!</v>
      </c>
      <c r="S42" s="74">
        <f>AVERAGE(S9:S39)</f>
        <v>1.1384615384615384</v>
      </c>
      <c r="T42" s="74" t="e">
        <f t="shared" si="14"/>
        <v>#DIV/0!</v>
      </c>
      <c r="U42" s="74" t="e">
        <f>AVERAGE(U9:U39)</f>
        <v>#DIV/0!</v>
      </c>
      <c r="V42" s="121">
        <f>AVERAGE(V9:V39)</f>
        <v>1017.9666666666667</v>
      </c>
      <c r="W42" s="124"/>
      <c r="X42" s="131"/>
      <c r="Y42" s="127"/>
      <c r="AT42">
        <f t="shared" si="12"/>
        <v>0</v>
      </c>
    </row>
    <row r="43" spans="1:46" ht="12.75">
      <c r="A43" s="70" t="s">
        <v>24</v>
      </c>
      <c r="B43" s="71">
        <f>MAX(B9:B39)</f>
        <v>15.7</v>
      </c>
      <c r="C43" s="72">
        <f aca="true" t="shared" si="15" ref="C43:T43">MAX(C9:C39)</f>
        <v>12.9</v>
      </c>
      <c r="D43" s="72">
        <f t="shared" si="15"/>
        <v>25.6</v>
      </c>
      <c r="E43" s="72">
        <f t="shared" si="15"/>
        <v>11.6</v>
      </c>
      <c r="F43" s="73">
        <f t="shared" si="15"/>
        <v>15.75</v>
      </c>
      <c r="G43" s="74">
        <f t="shared" si="15"/>
        <v>98.7726058022344</v>
      </c>
      <c r="H43" s="74">
        <f>MAX(H9:H39)</f>
        <v>12.262735056862024</v>
      </c>
      <c r="I43" s="75">
        <f t="shared" si="15"/>
        <v>9.2</v>
      </c>
      <c r="J43" s="73">
        <f t="shared" si="15"/>
        <v>0</v>
      </c>
      <c r="K43" s="75">
        <f t="shared" si="15"/>
        <v>0</v>
      </c>
      <c r="L43" s="72">
        <f t="shared" si="15"/>
        <v>0</v>
      </c>
      <c r="M43" s="72">
        <f t="shared" si="15"/>
        <v>0</v>
      </c>
      <c r="N43" s="72">
        <f t="shared" si="15"/>
        <v>0</v>
      </c>
      <c r="O43" s="73">
        <f t="shared" si="15"/>
        <v>0</v>
      </c>
      <c r="P43" s="71"/>
      <c r="Q43" s="69">
        <f t="shared" si="15"/>
        <v>41</v>
      </c>
      <c r="R43" s="74">
        <f t="shared" si="15"/>
        <v>0</v>
      </c>
      <c r="S43" s="74">
        <f>MAX(S9:S39)</f>
        <v>6.9</v>
      </c>
      <c r="T43" s="65">
        <f t="shared" si="15"/>
        <v>0</v>
      </c>
      <c r="U43" s="74">
        <f>MAX(U9:U39)</f>
        <v>0</v>
      </c>
      <c r="V43" s="121">
        <f>MAX(V9:V39)</f>
        <v>1034</v>
      </c>
      <c r="W43" s="124"/>
      <c r="X43" s="131">
        <v>1</v>
      </c>
      <c r="Y43" s="124"/>
      <c r="AT43">
        <f t="shared" si="12"/>
        <v>0</v>
      </c>
    </row>
    <row r="44" spans="1:46" ht="13.5" thickBot="1">
      <c r="A44" s="78" t="s">
        <v>25</v>
      </c>
      <c r="B44" s="79">
        <f>MIN(B9:B39)</f>
        <v>-3.4</v>
      </c>
      <c r="C44" s="80">
        <f aca="true" t="shared" si="16" ref="C44:T44">MIN(C9:C39)</f>
        <v>-4</v>
      </c>
      <c r="D44" s="80">
        <f t="shared" si="16"/>
        <v>6.6</v>
      </c>
      <c r="E44" s="80">
        <f t="shared" si="16"/>
        <v>-4.4</v>
      </c>
      <c r="F44" s="81">
        <f t="shared" si="16"/>
        <v>1.7499999999999998</v>
      </c>
      <c r="G44" s="82">
        <f t="shared" si="16"/>
        <v>69.4733832556795</v>
      </c>
      <c r="H44" s="82">
        <f>MIN(H9:H39)</f>
        <v>-5.320959748030366</v>
      </c>
      <c r="I44" s="83">
        <f t="shared" si="16"/>
        <v>-7.9</v>
      </c>
      <c r="J44" s="81">
        <f t="shared" si="16"/>
        <v>0</v>
      </c>
      <c r="K44" s="83">
        <f t="shared" si="16"/>
        <v>0</v>
      </c>
      <c r="L44" s="80">
        <f t="shared" si="16"/>
        <v>0</v>
      </c>
      <c r="M44" s="80">
        <f t="shared" si="16"/>
        <v>0</v>
      </c>
      <c r="N44" s="80">
        <f t="shared" si="16"/>
        <v>0</v>
      </c>
      <c r="O44" s="81">
        <f t="shared" si="16"/>
        <v>0</v>
      </c>
      <c r="P44" s="79"/>
      <c r="Q44" s="117">
        <f t="shared" si="16"/>
        <v>10</v>
      </c>
      <c r="R44" s="82">
        <f t="shared" si="16"/>
        <v>0</v>
      </c>
      <c r="S44" s="82">
        <f>MIN(S9:S39)</f>
        <v>0</v>
      </c>
      <c r="T44" s="147">
        <f t="shared" si="16"/>
        <v>0</v>
      </c>
      <c r="U44" s="82">
        <f>MIN(U9:U39)</f>
        <v>0</v>
      </c>
      <c r="V44" s="122">
        <f>MIN(V9:V39)</f>
        <v>994</v>
      </c>
      <c r="W44" s="125"/>
      <c r="X44" s="133"/>
      <c r="Y44" s="125"/>
      <c r="AT44">
        <f t="shared" si="12"/>
        <v>0</v>
      </c>
    </row>
    <row r="45" spans="1:46" ht="13.5" thickBot="1">
      <c r="A45" s="45"/>
      <c r="B45" s="46"/>
      <c r="C45" s="46"/>
      <c r="D45" s="46"/>
      <c r="E45" s="159"/>
      <c r="F45" s="46"/>
      <c r="G45" s="46"/>
      <c r="H45" s="46"/>
      <c r="I45" s="159"/>
      <c r="J45" s="46"/>
      <c r="K45" s="46"/>
      <c r="L45" s="46"/>
      <c r="M45" s="46"/>
      <c r="N45" s="46"/>
      <c r="O45" s="46"/>
      <c r="P45" s="47"/>
      <c r="Q45" s="47"/>
      <c r="R45" s="46"/>
      <c r="S45" s="47"/>
      <c r="T45" s="148"/>
      <c r="U45" s="46"/>
      <c r="V45" s="48"/>
      <c r="W45" s="98"/>
      <c r="X45" s="134"/>
      <c r="Y45" s="98"/>
      <c r="AT45">
        <f t="shared" si="12"/>
        <v>0</v>
      </c>
    </row>
    <row r="46" spans="1:46" ht="12.75">
      <c r="A46" s="42"/>
      <c r="B46" s="2"/>
      <c r="C46" s="2"/>
      <c r="D46" s="2"/>
      <c r="E46" s="150"/>
      <c r="F46" s="2"/>
      <c r="G46" s="2"/>
      <c r="H46" s="2"/>
      <c r="I46" s="150"/>
      <c r="J46" s="2"/>
      <c r="K46" s="2"/>
      <c r="L46" s="2"/>
      <c r="M46" s="2"/>
      <c r="N46" s="2"/>
      <c r="O46" s="2"/>
      <c r="P46" s="42"/>
      <c r="Q46" s="42"/>
      <c r="R46" s="2"/>
      <c r="S46" s="42"/>
      <c r="T46" s="43"/>
      <c r="U46" s="2"/>
      <c r="V46" s="2"/>
      <c r="AT46">
        <f t="shared" si="12"/>
        <v>0</v>
      </c>
    </row>
    <row r="47" spans="1:46" ht="12.75">
      <c r="A47" s="42"/>
      <c r="B47" s="2"/>
      <c r="C47" s="2"/>
      <c r="D47" s="2"/>
      <c r="E47" s="150"/>
      <c r="F47" s="2"/>
      <c r="G47" s="2"/>
      <c r="H47" s="42"/>
      <c r="I47" s="150"/>
      <c r="J47" s="2"/>
      <c r="K47" s="2"/>
      <c r="L47" s="2"/>
      <c r="M47" s="2"/>
      <c r="N47" s="2"/>
      <c r="O47" s="2"/>
      <c r="P47" s="42"/>
      <c r="Q47" s="43"/>
      <c r="R47" s="2"/>
      <c r="S47" s="2"/>
      <c r="T47" s="43"/>
      <c r="U47" s="2"/>
      <c r="V47" s="2"/>
      <c r="AT47">
        <f t="shared" si="12"/>
        <v>0</v>
      </c>
    </row>
    <row r="48" spans="1:22" ht="12.75">
      <c r="A48" s="42"/>
      <c r="B48" s="2"/>
      <c r="C48" s="2"/>
      <c r="D48" s="2"/>
      <c r="E48" s="150"/>
      <c r="F48" s="2"/>
      <c r="G48" s="44"/>
      <c r="H48" s="42"/>
      <c r="I48" s="150"/>
      <c r="J48" s="2"/>
      <c r="K48" s="2"/>
      <c r="L48" s="2"/>
      <c r="M48" s="2"/>
      <c r="N48" s="2"/>
      <c r="O48" s="2"/>
      <c r="P48" s="42"/>
      <c r="Q48" s="42"/>
      <c r="R48" s="2"/>
      <c r="S48" s="2"/>
      <c r="T48" s="43"/>
      <c r="U48" s="2"/>
      <c r="V48" s="2"/>
    </row>
    <row r="49" spans="1:22" ht="12.75">
      <c r="A49" s="42"/>
      <c r="B49" s="2"/>
      <c r="C49" s="2"/>
      <c r="D49" s="2"/>
      <c r="E49" s="150"/>
      <c r="F49" s="2"/>
      <c r="G49" s="2"/>
      <c r="H49" s="2"/>
      <c r="I49" s="150"/>
      <c r="J49" s="2"/>
      <c r="K49" s="2"/>
      <c r="L49" s="2"/>
      <c r="M49" s="2"/>
      <c r="N49" s="2"/>
      <c r="O49" s="2"/>
      <c r="P49" s="42"/>
      <c r="Q49" s="42"/>
      <c r="R49" s="2"/>
      <c r="S49" s="42"/>
      <c r="T49" s="43"/>
      <c r="U49" s="2"/>
      <c r="V49" s="2"/>
    </row>
    <row r="50" spans="1:22" ht="12.75">
      <c r="A50" s="42"/>
      <c r="B50" s="2"/>
      <c r="C50" s="2"/>
      <c r="D50" s="2"/>
      <c r="E50" s="150"/>
      <c r="F50" s="2"/>
      <c r="G50" s="2"/>
      <c r="H50" s="2"/>
      <c r="I50" s="150"/>
      <c r="J50" s="2"/>
      <c r="K50" s="2"/>
      <c r="L50" s="2"/>
      <c r="M50" s="2"/>
      <c r="N50" s="2"/>
      <c r="O50" s="2"/>
      <c r="P50" s="42"/>
      <c r="Q50" s="42"/>
      <c r="R50" s="2"/>
      <c r="S50" s="42"/>
      <c r="T50" s="43"/>
      <c r="U50" s="2"/>
      <c r="V50" s="2"/>
    </row>
    <row r="53" ht="12.75">
      <c r="A53" s="34"/>
    </row>
    <row r="58" ht="12.75">
      <c r="B58" s="41" t="s">
        <v>71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12</v>
      </c>
      <c r="C61">
        <f>DCOUNTA(S8:S38,1,C59:C60)</f>
        <v>11</v>
      </c>
      <c r="D61">
        <f>DCOUNTA(S8:S38,1,D59:D60)</f>
        <v>6</v>
      </c>
      <c r="F61">
        <f>DCOUNTA(S8:S38,1,F59:F60)</f>
        <v>4</v>
      </c>
    </row>
    <row r="63" spans="2:4" ht="12.75">
      <c r="B63" t="s">
        <v>88</v>
      </c>
      <c r="C63" t="s">
        <v>89</v>
      </c>
      <c r="D63" t="s">
        <v>90</v>
      </c>
    </row>
    <row r="64" spans="2:4" ht="12.75">
      <c r="B64">
        <f>(B61-F61)</f>
        <v>8</v>
      </c>
      <c r="C64">
        <f>(C61-F61)</f>
        <v>7</v>
      </c>
      <c r="D64">
        <f>(D61-F61)</f>
        <v>2</v>
      </c>
    </row>
  </sheetData>
  <mergeCells count="3">
    <mergeCell ref="B6:F6"/>
    <mergeCell ref="W6:W8"/>
    <mergeCell ref="X4:X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2">
      <selection activeCell="J16" sqref="J16"/>
    </sheetView>
  </sheetViews>
  <sheetFormatPr defaultColWidth="9.140625" defaultRowHeight="12.75"/>
  <sheetData>
    <row r="1" spans="1:14" ht="12.75">
      <c r="A1" s="4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73" t="s">
        <v>97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 t="s">
        <v>109</v>
      </c>
      <c r="H4" s="59" t="s">
        <v>109</v>
      </c>
      <c r="I4" s="59" t="s">
        <v>59</v>
      </c>
      <c r="J4" s="59">
        <v>2003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 t="s">
        <v>142</v>
      </c>
      <c r="E6" s="3"/>
      <c r="F6" s="3"/>
      <c r="G6" s="174" t="s">
        <v>60</v>
      </c>
      <c r="H6" s="175"/>
      <c r="I6" s="175"/>
      <c r="J6" s="175"/>
      <c r="K6" s="175"/>
      <c r="L6" s="175"/>
      <c r="M6" s="175"/>
      <c r="N6" s="176"/>
    </row>
    <row r="7" spans="1:25" ht="12.75">
      <c r="A7" s="27" t="s">
        <v>32</v>
      </c>
      <c r="B7" s="3"/>
      <c r="C7" s="22">
        <f>Data1!$D$42</f>
        <v>15.086666666666668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4.046666666666666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78</v>
      </c>
      <c r="B9" s="3"/>
      <c r="C9" s="22">
        <f>Data1!$F$42</f>
        <v>9.566666666666666</v>
      </c>
      <c r="D9" s="5">
        <v>1.9</v>
      </c>
      <c r="E9" s="3"/>
      <c r="F9" s="39">
        <v>1</v>
      </c>
      <c r="G9" s="86" t="s">
        <v>110</v>
      </c>
      <c r="H9" s="87"/>
      <c r="I9" s="87"/>
      <c r="J9" s="87"/>
      <c r="K9" s="87"/>
      <c r="L9" s="87"/>
      <c r="M9" s="88"/>
      <c r="N9" s="89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25.6</v>
      </c>
      <c r="C10" s="5" t="s">
        <v>35</v>
      </c>
      <c r="D10" s="5">
        <f>Data1!$AA$41</f>
        <v>16</v>
      </c>
      <c r="E10" s="3"/>
      <c r="F10" s="39">
        <v>2</v>
      </c>
      <c r="G10" s="90" t="s">
        <v>111</v>
      </c>
      <c r="H10" s="84"/>
      <c r="I10" s="84"/>
      <c r="J10" s="84"/>
      <c r="K10" s="84"/>
      <c r="L10" s="84"/>
      <c r="M10" s="85"/>
      <c r="N10" s="91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-4.4</v>
      </c>
      <c r="C11" s="5" t="s">
        <v>35</v>
      </c>
      <c r="D11" s="24">
        <f>Data1!$AB$41</f>
        <v>8</v>
      </c>
      <c r="E11" s="3"/>
      <c r="F11" s="39">
        <v>3</v>
      </c>
      <c r="G11" s="90" t="s">
        <v>112</v>
      </c>
      <c r="H11" s="84"/>
      <c r="I11" s="84"/>
      <c r="J11" s="84"/>
      <c r="K11" s="84"/>
      <c r="L11" s="84"/>
      <c r="M11" s="85"/>
      <c r="N11" s="91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-7.9</v>
      </c>
      <c r="C12" s="5" t="s">
        <v>35</v>
      </c>
      <c r="D12" s="24">
        <f>Data1!$AC$41</f>
        <v>10</v>
      </c>
      <c r="E12" s="3"/>
      <c r="F12" s="39">
        <v>4</v>
      </c>
      <c r="G12" s="90" t="s">
        <v>113</v>
      </c>
      <c r="H12" s="84"/>
      <c r="I12" s="84"/>
      <c r="J12" s="84"/>
      <c r="K12" s="84"/>
      <c r="L12" s="84"/>
      <c r="M12" s="85"/>
      <c r="N12" s="91"/>
      <c r="X12" s="2"/>
      <c r="Y12" s="2"/>
      <c r="Z12" s="2"/>
      <c r="AA12" s="2"/>
      <c r="AB12" s="2"/>
    </row>
    <row r="13" spans="1:28" ht="12.75">
      <c r="A13" s="28" t="s">
        <v>38</v>
      </c>
      <c r="B13" s="22"/>
      <c r="C13" s="5"/>
      <c r="D13" s="24"/>
      <c r="E13" s="3"/>
      <c r="F13" s="39">
        <v>5</v>
      </c>
      <c r="G13" s="90" t="s">
        <v>114</v>
      </c>
      <c r="H13" s="84"/>
      <c r="I13" s="84"/>
      <c r="J13" s="84"/>
      <c r="K13" s="84"/>
      <c r="L13" s="84"/>
      <c r="M13" s="85"/>
      <c r="N13" s="91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39">
        <v>6</v>
      </c>
      <c r="G14" s="90" t="s">
        <v>115</v>
      </c>
      <c r="H14" s="84"/>
      <c r="I14" s="84"/>
      <c r="J14" s="84"/>
      <c r="K14" s="84"/>
      <c r="L14" s="84"/>
      <c r="M14" s="85"/>
      <c r="N14" s="91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39">
        <v>7</v>
      </c>
      <c r="G15" s="90" t="s">
        <v>112</v>
      </c>
      <c r="H15" s="84"/>
      <c r="I15" s="84"/>
      <c r="J15" s="84"/>
      <c r="K15" s="84"/>
      <c r="L15" s="84"/>
      <c r="M15" s="85"/>
      <c r="N15" s="91"/>
    </row>
    <row r="16" spans="1:14" ht="12.75">
      <c r="A16" s="27"/>
      <c r="B16" s="3"/>
      <c r="C16" s="5"/>
      <c r="D16" s="5" t="s">
        <v>39</v>
      </c>
      <c r="E16" s="3"/>
      <c r="F16" s="39">
        <v>8</v>
      </c>
      <c r="G16" s="90" t="s">
        <v>116</v>
      </c>
      <c r="H16" s="84"/>
      <c r="I16" s="84"/>
      <c r="J16" s="84"/>
      <c r="K16" s="84"/>
      <c r="L16" s="84"/>
      <c r="M16" s="85"/>
      <c r="N16" s="91"/>
    </row>
    <row r="17" spans="1:14" ht="12.75">
      <c r="A17" s="26" t="s">
        <v>40</v>
      </c>
      <c r="B17" s="3" t="s">
        <v>41</v>
      </c>
      <c r="C17" s="5">
        <f>Data1!$S$41</f>
        <v>29.6</v>
      </c>
      <c r="D17" s="5">
        <v>56</v>
      </c>
      <c r="E17" s="3"/>
      <c r="F17" s="39">
        <v>9</v>
      </c>
      <c r="G17" s="90" t="s">
        <v>117</v>
      </c>
      <c r="H17" s="84"/>
      <c r="I17" s="84"/>
      <c r="J17" s="84"/>
      <c r="K17" s="84"/>
      <c r="L17" s="84"/>
      <c r="M17" s="85"/>
      <c r="N17" s="91"/>
    </row>
    <row r="18" spans="1:14" ht="12.75">
      <c r="A18" s="27" t="s">
        <v>42</v>
      </c>
      <c r="B18" s="3"/>
      <c r="C18" s="5">
        <f>Data1!$B$64</f>
        <v>8</v>
      </c>
      <c r="D18" s="5"/>
      <c r="E18" s="3"/>
      <c r="F18" s="39">
        <v>10</v>
      </c>
      <c r="G18" s="90" t="s">
        <v>118</v>
      </c>
      <c r="H18" s="84"/>
      <c r="I18" s="84"/>
      <c r="J18" s="84"/>
      <c r="K18" s="84"/>
      <c r="L18" s="84"/>
      <c r="M18" s="85"/>
      <c r="N18" s="91"/>
    </row>
    <row r="19" spans="1:14" ht="12.75">
      <c r="A19" s="27" t="s">
        <v>43</v>
      </c>
      <c r="B19" s="3"/>
      <c r="C19" s="5">
        <f>Data1!$C$64</f>
        <v>7</v>
      </c>
      <c r="D19" s="5"/>
      <c r="E19" s="3"/>
      <c r="F19" s="39">
        <v>11</v>
      </c>
      <c r="G19" s="90" t="s">
        <v>119</v>
      </c>
      <c r="H19" s="84"/>
      <c r="I19" s="84"/>
      <c r="J19" s="84"/>
      <c r="K19" s="84"/>
      <c r="L19" s="84"/>
      <c r="M19" s="85"/>
      <c r="N19" s="91"/>
    </row>
    <row r="20" spans="1:14" ht="12.75">
      <c r="A20" s="27" t="s">
        <v>72</v>
      </c>
      <c r="B20" s="3"/>
      <c r="C20" s="5">
        <f>Data1!$D$64</f>
        <v>2</v>
      </c>
      <c r="D20" s="5"/>
      <c r="E20" s="3"/>
      <c r="F20" s="39">
        <v>12</v>
      </c>
      <c r="G20" s="90" t="s">
        <v>120</v>
      </c>
      <c r="H20" s="84"/>
      <c r="I20" s="84"/>
      <c r="J20" s="84"/>
      <c r="K20" s="84"/>
      <c r="L20" s="84"/>
      <c r="M20" s="85"/>
      <c r="N20" s="91"/>
    </row>
    <row r="21" spans="1:14" ht="12.75">
      <c r="A21" s="27" t="s">
        <v>44</v>
      </c>
      <c r="B21" s="3" t="s">
        <v>45</v>
      </c>
      <c r="C21" s="5">
        <f>Data1!$S$43</f>
        <v>6.9</v>
      </c>
      <c r="D21" s="5"/>
      <c r="E21" s="3"/>
      <c r="F21" s="39">
        <v>13</v>
      </c>
      <c r="G21" s="90" t="s">
        <v>121</v>
      </c>
      <c r="H21" s="84"/>
      <c r="I21" s="84"/>
      <c r="J21" s="84"/>
      <c r="K21" s="84"/>
      <c r="L21" s="84"/>
      <c r="M21" s="85"/>
      <c r="N21" s="91"/>
    </row>
    <row r="22" spans="1:14" ht="12.75">
      <c r="A22" s="27" t="s">
        <v>46</v>
      </c>
      <c r="B22" s="3"/>
      <c r="C22" s="24">
        <f>Data1!$AD$41</f>
        <v>27</v>
      </c>
      <c r="D22" s="5"/>
      <c r="E22" s="3"/>
      <c r="F22" s="39">
        <v>14</v>
      </c>
      <c r="G22" s="90" t="s">
        <v>122</v>
      </c>
      <c r="H22" s="84"/>
      <c r="I22" s="84"/>
      <c r="J22" s="84"/>
      <c r="K22" s="84"/>
      <c r="L22" s="84"/>
      <c r="M22" s="85"/>
      <c r="N22" s="91"/>
    </row>
    <row r="23" spans="1:14" ht="12.75">
      <c r="A23" s="27"/>
      <c r="B23" s="3"/>
      <c r="C23" s="5"/>
      <c r="D23" s="5"/>
      <c r="E23" s="3"/>
      <c r="F23" s="39">
        <v>15</v>
      </c>
      <c r="G23" s="90" t="s">
        <v>123</v>
      </c>
      <c r="H23" s="84"/>
      <c r="I23" s="84"/>
      <c r="J23" s="84"/>
      <c r="K23" s="84"/>
      <c r="L23" s="84"/>
      <c r="M23" s="85"/>
      <c r="N23" s="91"/>
    </row>
    <row r="24" spans="1:14" ht="12.75">
      <c r="A24" s="26" t="s">
        <v>47</v>
      </c>
      <c r="B24" s="3"/>
      <c r="C24" s="5"/>
      <c r="D24" s="5"/>
      <c r="E24" s="5" t="s">
        <v>35</v>
      </c>
      <c r="F24" s="39">
        <v>16</v>
      </c>
      <c r="G24" s="90" t="s">
        <v>124</v>
      </c>
      <c r="H24" s="84"/>
      <c r="I24" s="84"/>
      <c r="J24" s="84"/>
      <c r="K24" s="84"/>
      <c r="L24" s="84"/>
      <c r="M24" s="85"/>
      <c r="N24" s="91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39">
        <v>17</v>
      </c>
      <c r="G25" s="90" t="s">
        <v>125</v>
      </c>
      <c r="H25" s="84"/>
      <c r="I25" s="84"/>
      <c r="J25" s="84"/>
      <c r="K25" s="84"/>
      <c r="L25" s="84"/>
      <c r="M25" s="85"/>
      <c r="N25" s="91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39">
        <v>18</v>
      </c>
      <c r="G26" s="90" t="s">
        <v>126</v>
      </c>
      <c r="H26" s="84"/>
      <c r="I26" s="84"/>
      <c r="J26" s="84"/>
      <c r="K26" s="84"/>
      <c r="L26" s="84"/>
      <c r="M26" s="85"/>
      <c r="N26" s="91"/>
    </row>
    <row r="27" spans="1:14" ht="12.75">
      <c r="A27" s="27"/>
      <c r="B27" s="3"/>
      <c r="C27" s="22"/>
      <c r="D27" s="5"/>
      <c r="E27" s="5"/>
      <c r="F27" s="39">
        <v>19</v>
      </c>
      <c r="G27" s="90" t="s">
        <v>127</v>
      </c>
      <c r="H27" s="84"/>
      <c r="I27" s="84"/>
      <c r="J27" s="84"/>
      <c r="K27" s="84"/>
      <c r="L27" s="84"/>
      <c r="M27" s="85"/>
      <c r="N27" s="91"/>
    </row>
    <row r="28" spans="1:14" ht="12.75">
      <c r="A28" s="27"/>
      <c r="B28" s="3"/>
      <c r="C28" s="5"/>
      <c r="D28" s="5"/>
      <c r="E28" s="5"/>
      <c r="F28" s="39">
        <v>20</v>
      </c>
      <c r="G28" s="90" t="s">
        <v>128</v>
      </c>
      <c r="H28" s="84"/>
      <c r="I28" s="84"/>
      <c r="J28" s="84"/>
      <c r="K28" s="84"/>
      <c r="L28" s="84"/>
      <c r="M28" s="85"/>
      <c r="N28" s="91"/>
    </row>
    <row r="29" spans="1:14" ht="12.75">
      <c r="A29" s="26" t="s">
        <v>51</v>
      </c>
      <c r="B29" s="3" t="s">
        <v>52</v>
      </c>
      <c r="C29" s="5"/>
      <c r="D29" s="5"/>
      <c r="E29" s="5"/>
      <c r="F29" s="39">
        <v>21</v>
      </c>
      <c r="G29" s="90" t="s">
        <v>129</v>
      </c>
      <c r="H29" s="84"/>
      <c r="I29" s="84"/>
      <c r="J29" s="84"/>
      <c r="K29" s="84"/>
      <c r="L29" s="84"/>
      <c r="M29" s="85"/>
      <c r="N29" s="91"/>
    </row>
    <row r="30" spans="1:14" ht="12.75">
      <c r="A30" s="27" t="s">
        <v>100</v>
      </c>
      <c r="B30" s="3"/>
      <c r="C30" s="5">
        <f>Data1!$Q$43</f>
        <v>41</v>
      </c>
      <c r="D30" s="5"/>
      <c r="E30" s="5"/>
      <c r="F30" s="39">
        <v>22</v>
      </c>
      <c r="G30" s="90" t="s">
        <v>130</v>
      </c>
      <c r="H30" s="84"/>
      <c r="I30" s="84"/>
      <c r="J30" s="84"/>
      <c r="K30" s="84"/>
      <c r="L30" s="84"/>
      <c r="M30" s="85"/>
      <c r="N30" s="91"/>
    </row>
    <row r="31" spans="1:14" ht="12.75">
      <c r="A31" s="27" t="s">
        <v>53</v>
      </c>
      <c r="B31" s="3"/>
      <c r="C31" s="5">
        <f>Data1!$AO$9</f>
        <v>2</v>
      </c>
      <c r="D31" s="22"/>
      <c r="E31" s="5"/>
      <c r="F31" s="39">
        <v>23</v>
      </c>
      <c r="G31" s="90" t="s">
        <v>131</v>
      </c>
      <c r="H31" s="84"/>
      <c r="I31" s="84"/>
      <c r="J31" s="84"/>
      <c r="K31" s="84"/>
      <c r="L31" s="84"/>
      <c r="M31" s="85"/>
      <c r="N31" s="91"/>
    </row>
    <row r="32" spans="1:14" ht="12.75">
      <c r="A32" s="27"/>
      <c r="B32" s="3"/>
      <c r="C32" s="5"/>
      <c r="D32" s="5"/>
      <c r="E32" s="24"/>
      <c r="F32" s="39">
        <v>24</v>
      </c>
      <c r="G32" s="90" t="s">
        <v>132</v>
      </c>
      <c r="H32" s="84"/>
      <c r="I32" s="84"/>
      <c r="J32" s="84"/>
      <c r="K32" s="84"/>
      <c r="L32" s="84"/>
      <c r="M32" s="85"/>
      <c r="N32" s="91"/>
    </row>
    <row r="33" spans="1:14" ht="12.75">
      <c r="A33" s="26" t="s">
        <v>54</v>
      </c>
      <c r="B33" s="3"/>
      <c r="C33" s="5"/>
      <c r="D33" s="3"/>
      <c r="E33" s="3"/>
      <c r="F33" s="39">
        <v>25</v>
      </c>
      <c r="G33" s="90" t="s">
        <v>133</v>
      </c>
      <c r="H33" s="84"/>
      <c r="I33" s="84"/>
      <c r="J33" s="84"/>
      <c r="K33" s="84"/>
      <c r="L33" s="84"/>
      <c r="M33" s="85"/>
      <c r="N33" s="91"/>
    </row>
    <row r="34" spans="1:14" ht="12.75">
      <c r="A34" s="27" t="s">
        <v>55</v>
      </c>
      <c r="B34" s="3"/>
      <c r="C34" s="5">
        <f>Data1!$X$41</f>
        <v>1</v>
      </c>
      <c r="D34" s="3"/>
      <c r="E34" s="3"/>
      <c r="F34" s="39">
        <v>26</v>
      </c>
      <c r="G34" s="90" t="s">
        <v>134</v>
      </c>
      <c r="H34" s="84"/>
      <c r="I34" s="84"/>
      <c r="J34" s="84"/>
      <c r="K34" s="84"/>
      <c r="L34" s="84"/>
      <c r="M34" s="85"/>
      <c r="N34" s="91"/>
    </row>
    <row r="35" spans="1:14" ht="12.75">
      <c r="A35" s="27" t="s">
        <v>56</v>
      </c>
      <c r="B35" s="3"/>
      <c r="C35" s="5"/>
      <c r="D35" s="3"/>
      <c r="E35" s="3"/>
      <c r="F35" s="39">
        <v>27</v>
      </c>
      <c r="G35" s="90" t="s">
        <v>135</v>
      </c>
      <c r="H35" s="84"/>
      <c r="I35" s="84"/>
      <c r="J35" s="84"/>
      <c r="K35" s="84"/>
      <c r="L35" s="84"/>
      <c r="M35" s="85"/>
      <c r="N35" s="91"/>
    </row>
    <row r="36" spans="1:14" ht="12.75">
      <c r="A36" s="27" t="s">
        <v>57</v>
      </c>
      <c r="B36" s="3"/>
      <c r="C36" s="24"/>
      <c r="D36" s="5"/>
      <c r="E36" s="3"/>
      <c r="F36" s="39">
        <v>28</v>
      </c>
      <c r="G36" s="90" t="s">
        <v>138</v>
      </c>
      <c r="H36" s="84"/>
      <c r="I36" s="84"/>
      <c r="J36" s="84"/>
      <c r="K36" s="84"/>
      <c r="L36" s="84"/>
      <c r="M36" s="85"/>
      <c r="N36" s="91"/>
    </row>
    <row r="37" spans="1:14" ht="12.75">
      <c r="A37" s="27" t="s">
        <v>27</v>
      </c>
      <c r="B37" s="3"/>
      <c r="C37" s="5">
        <f>Data1!$Y$41</f>
        <v>0</v>
      </c>
      <c r="D37" s="5"/>
      <c r="E37" s="3"/>
      <c r="F37" s="39">
        <v>29</v>
      </c>
      <c r="G37" s="90" t="s">
        <v>139</v>
      </c>
      <c r="H37" s="84"/>
      <c r="I37" s="84"/>
      <c r="J37" s="84"/>
      <c r="K37" s="84"/>
      <c r="L37" s="84"/>
      <c r="M37" s="85"/>
      <c r="N37" s="91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39">
        <v>30</v>
      </c>
      <c r="G38" s="90" t="s">
        <v>140</v>
      </c>
      <c r="H38" s="84"/>
      <c r="I38" s="84"/>
      <c r="J38" s="84"/>
      <c r="K38" s="84" t="s">
        <v>141</v>
      </c>
      <c r="L38" s="84"/>
      <c r="M38" s="85"/>
      <c r="N38" s="91"/>
    </row>
    <row r="39" spans="1:14" ht="13.5" thickBot="1">
      <c r="A39" s="27" t="s">
        <v>26</v>
      </c>
      <c r="B39" s="3"/>
      <c r="C39" s="5">
        <f>Data1!$AM$9</f>
        <v>5</v>
      </c>
      <c r="D39" s="5"/>
      <c r="E39" s="3"/>
      <c r="F39" s="39"/>
      <c r="G39" s="92"/>
      <c r="H39" s="93"/>
      <c r="I39" s="93"/>
      <c r="J39" s="93"/>
      <c r="K39" s="93"/>
      <c r="L39" s="93"/>
      <c r="M39" s="94"/>
      <c r="N39" s="95"/>
    </row>
    <row r="40" spans="1:14" ht="12.75">
      <c r="A40" s="27" t="s">
        <v>28</v>
      </c>
      <c r="B40" s="3"/>
      <c r="C40" s="5">
        <f>Data1!$AN$9</f>
        <v>12</v>
      </c>
      <c r="D40" s="5"/>
      <c r="E40" s="3"/>
      <c r="F40" s="5"/>
      <c r="G40" s="35"/>
      <c r="H40" s="40"/>
      <c r="I40" s="40"/>
      <c r="J40" s="40"/>
      <c r="K40" s="40"/>
      <c r="L40" s="40"/>
      <c r="M40" s="35"/>
      <c r="N40" s="36"/>
    </row>
    <row r="41" spans="1:14" ht="12.75">
      <c r="A41" s="27" t="s">
        <v>29</v>
      </c>
      <c r="B41" s="3"/>
      <c r="C41" s="5">
        <f>Data1!$W$41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2009-08-13T08:28:15Z</dcterms:modified>
  <cp:category/>
  <cp:version/>
  <cp:contentType/>
  <cp:contentStatus/>
</cp:coreProperties>
</file>