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<sst xmlns="http://schemas.openxmlformats.org/spreadsheetml/2006/main" count="187" uniqueCount="145">
  <si>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</si>
  <si>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</si>
  <si>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</si>
  <si>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</si>
  <si>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</si>
  <si>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</si>
  <si>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</si>
  <si>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</si>
  <si>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</si>
  <si>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</si>
  <si>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</si>
  <si>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</si>
  <si>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</si>
  <si>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</si>
  <si>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</si>
  <si>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</si>
  <si>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</si>
  <si>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</si>
  <si>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</si>
  <si>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</si>
  <si>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</si>
  <si>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</si>
  <si>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</si>
  <si>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</si>
  <si>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</si>
  <si>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</si>
  <si>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</si>
  <si>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</si>
  <si>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</si>
  <si>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</si>
  <si>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</si>
  <si>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</si>
  <si>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</si>
  <si>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</si>
  <si>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</si>
  <si>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</si>
  <si>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</si>
  <si>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</si>
  <si>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</si>
  <si>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</si>
  <si>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</si>
  <si>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</si>
  <si>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</si>
  <si>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</si>
  <si>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</si>
  <si>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</si>
  <si>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</si>
  <si>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</si>
  <si>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</si>
  <si>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</si>
  <si>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</si>
  <si>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</si>
  <si>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</si>
  <si>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</si>
  <si>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</si>
  <si>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</si>
  <si>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</si>
  <si>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</si>
  <si>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</si>
  <si>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</si>
  <si>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</si>
  <si>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</si>
  <si>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</si>
  <si>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</si>
  <si>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</si>
  <si>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</si>
  <si>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</si>
  <si>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</si>
  <si>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</si>
  <si>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</si>
  <si>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</si>
  <si>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</si>
  <si>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</si>
  <si>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</si>
  <si>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</si>
  <si>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</si>
  <si>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</si>
  <si>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</si>
  <si>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</si>
  <si>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</si>
  <si>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</si>
  <si>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</si>
  <si>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</si>
  <si>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</si>
  <si>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</si>
  <si>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</si>
  <si>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</si>
  <si>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</si>
  <si>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</si>
  <si>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</si>
  <si>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</si>
  <si>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</si>
  <si>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</si>
  <si>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</si>
  <si>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</si>
  <si>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</si>
  <si>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</si>
  <si>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</si>
  <si>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</si>
  <si>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</si>
  <si>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</si>
  <si>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</si>
  <si>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August</t>
  </si>
  <si>
    <t>W</t>
  </si>
  <si>
    <t>SW</t>
  </si>
  <si>
    <t>A dry but rather cloudy day, with only a few bright or sunny intervals later on. Light winds.</t>
  </si>
  <si>
    <t>Sunny spells throughout the day and becoming very warm. A few showers overnight.</t>
  </si>
  <si>
    <t>A bright and breezy day with some quite strong gusts. Some sun and very brief shr am.</t>
  </si>
  <si>
    <t>NW</t>
  </si>
  <si>
    <t>Mostly cloudy with some brief sunny intervals. Rain by evening and overnight, mostly light.</t>
  </si>
  <si>
    <t>N</t>
  </si>
  <si>
    <t>Cloudy on the whole with some brightness, but a very gust wind at times.</t>
  </si>
  <si>
    <t>Another cloudy start, but becoming brighter. Feeling cool out of the sun, less windy.</t>
  </si>
  <si>
    <t>Chilly start, but becoming warmer by afternoon with sunny spells. Cool again by evening.</t>
  </si>
  <si>
    <t>Chilly again at first, but soon warm and sunny with a mostly gentle breeze.</t>
  </si>
  <si>
    <t>Soon becoming hot and sunny again, though more cloud than recently. Shwrs overnight.</t>
  </si>
  <si>
    <t>Rather cloudy with rain or showers clearing. Brighter by afternoon and evening.</t>
  </si>
  <si>
    <t>Sunny intervals and patchy cloud, with more general cloud by evening. Very warm.</t>
  </si>
  <si>
    <t>tr</t>
  </si>
  <si>
    <t>Breezy and mostly cloudy, with a few bright intervals early in the afternoon.</t>
  </si>
  <si>
    <t>Cloudy start, and soon becoming wet by lunchtime. Rain clearing by late pm. Brighter.</t>
  </si>
  <si>
    <t>Cloudy spells with some brighter ones too, and odd light showers. Breezy.</t>
  </si>
  <si>
    <t>Bright spells but quite a lot of cloud, especially in the morning. Becoming sunnier later.</t>
  </si>
  <si>
    <t>Sunny start, but soon more cloudy. Very warm and humid though with little wind.</t>
  </si>
  <si>
    <t>Long sunny spells, especially during the morning and evening. Feeling hot and humid.</t>
  </si>
  <si>
    <t>Another hot and humid day, but a lot more cloud. Showery rain overnight, mostly light.</t>
  </si>
  <si>
    <t>Some bright intervals, but also rather a lot of cloud at times too.</t>
  </si>
  <si>
    <t>Again some cloud, but more sunshine generally and quite warm.</t>
  </si>
  <si>
    <t>Sunny spells and very warm with mostly light winds throughout the day. Rain by morning.</t>
  </si>
  <si>
    <t>Rather wet, especially during the morning, with some persistent spells of rain.</t>
  </si>
  <si>
    <t>Warmer and brighter with some sunshine again, so feeling pleasant.</t>
  </si>
  <si>
    <t>Cloudy and winds with some persistent rain and gusty winds. Feeling cool.</t>
  </si>
  <si>
    <t>A mix of sunny intervals and showers.</t>
  </si>
  <si>
    <t>A cool start, then a mix of sunshine and showers, but feeing rather cool.</t>
  </si>
  <si>
    <t>Warmer and brighter but still a lot of cloud at times.</t>
  </si>
  <si>
    <t>Sunny intervals but rather cloudy by afternoon. Sunnier evening. Warm, and humid.</t>
  </si>
  <si>
    <t>SE</t>
  </si>
  <si>
    <t>Bright intervals with some sunshine, feeling warm in the sun but fairly breezy.</t>
  </si>
  <si>
    <t>Sunny spells and becoming hot and rather humid. Mostly light winds.</t>
  </si>
  <si>
    <t>Sunny morning, temps rising fast. More cloud later but thundery shrs eve*. Hot again!</t>
  </si>
  <si>
    <t>Date/anom</t>
  </si>
  <si>
    <t>Notes:</t>
  </si>
  <si>
    <t>Mean temp 16.7C equal coolest since August 2000; Mean max 22.3C coolest since 2002 (21.9C); Mean min 11.1C coolest on 6-year record for</t>
  </si>
  <si>
    <t>August; Absolute max 29.7C lowest in August since 2002 (28.4C); Absolute min 6.5C lowest since 2003 (3.5C); 45.6mm wettest in August since 2003</t>
  </si>
  <si>
    <t>(12.8mm);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</si>
</sst>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20.2</c:v>
                </c:pt>
                <c:pt idx="1">
                  <c:v>25</c:v>
                </c:pt>
                <c:pt idx="2">
                  <c:v>21.5</c:v>
                </c:pt>
                <c:pt idx="3">
                  <c:v>22.1</c:v>
                </c:pt>
                <c:pt idx="4">
                  <c:v>20.8</c:v>
                </c:pt>
                <c:pt idx="5">
                  <c:v>20.4</c:v>
                </c:pt>
                <c:pt idx="6">
                  <c:v>22</c:v>
                </c:pt>
                <c:pt idx="7">
                  <c:v>24</c:v>
                </c:pt>
                <c:pt idx="8">
                  <c:v>25.4</c:v>
                </c:pt>
                <c:pt idx="9">
                  <c:v>22.2</c:v>
                </c:pt>
                <c:pt idx="10">
                  <c:v>25.6</c:v>
                </c:pt>
                <c:pt idx="11">
                  <c:v>21.6</c:v>
                </c:pt>
                <c:pt idx="12">
                  <c:v>18.5</c:v>
                </c:pt>
                <c:pt idx="13">
                  <c:v>20.4</c:v>
                </c:pt>
                <c:pt idx="14">
                  <c:v>21.2</c:v>
                </c:pt>
                <c:pt idx="15">
                  <c:v>25.1</c:v>
                </c:pt>
                <c:pt idx="16">
                  <c:v>26.6</c:v>
                </c:pt>
                <c:pt idx="17">
                  <c:v>26.8</c:v>
                </c:pt>
                <c:pt idx="18">
                  <c:v>20.9</c:v>
                </c:pt>
                <c:pt idx="19">
                  <c:v>22</c:v>
                </c:pt>
                <c:pt idx="20">
                  <c:v>24.4</c:v>
                </c:pt>
                <c:pt idx="21">
                  <c:v>18.9</c:v>
                </c:pt>
                <c:pt idx="22">
                  <c:v>20.6</c:v>
                </c:pt>
                <c:pt idx="23">
                  <c:v>18.7</c:v>
                </c:pt>
                <c:pt idx="24">
                  <c:v>17.9</c:v>
                </c:pt>
                <c:pt idx="25">
                  <c:v>16.9</c:v>
                </c:pt>
                <c:pt idx="26">
                  <c:v>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9.1</c:v>
                </c:pt>
                <c:pt idx="1">
                  <c:v>11</c:v>
                </c:pt>
                <c:pt idx="2">
                  <c:v>13.6</c:v>
                </c:pt>
                <c:pt idx="3">
                  <c:v>12.6</c:v>
                </c:pt>
                <c:pt idx="4">
                  <c:v>13</c:v>
                </c:pt>
                <c:pt idx="5">
                  <c:v>10.5</c:v>
                </c:pt>
                <c:pt idx="6">
                  <c:v>6.5</c:v>
                </c:pt>
                <c:pt idx="7">
                  <c:v>6.9</c:v>
                </c:pt>
                <c:pt idx="8">
                  <c:v>7.4</c:v>
                </c:pt>
                <c:pt idx="9">
                  <c:v>15.2</c:v>
                </c:pt>
                <c:pt idx="10">
                  <c:v>12</c:v>
                </c:pt>
                <c:pt idx="11">
                  <c:v>13.6</c:v>
                </c:pt>
                <c:pt idx="12">
                  <c:v>8</c:v>
                </c:pt>
                <c:pt idx="13">
                  <c:v>11.9</c:v>
                </c:pt>
                <c:pt idx="14">
                  <c:v>9.2</c:v>
                </c:pt>
                <c:pt idx="15">
                  <c:v>13.9</c:v>
                </c:pt>
                <c:pt idx="16">
                  <c:v>10.3</c:v>
                </c:pt>
                <c:pt idx="17">
                  <c:v>11.1</c:v>
                </c:pt>
                <c:pt idx="18">
                  <c:v>13.9</c:v>
                </c:pt>
                <c:pt idx="19">
                  <c:v>11</c:v>
                </c:pt>
                <c:pt idx="20">
                  <c:v>10.3</c:v>
                </c:pt>
                <c:pt idx="21">
                  <c:v>15</c:v>
                </c:pt>
                <c:pt idx="22">
                  <c:v>8.6</c:v>
                </c:pt>
                <c:pt idx="23">
                  <c:v>14</c:v>
                </c:pt>
                <c:pt idx="24">
                  <c:v>9</c:v>
                </c:pt>
                <c:pt idx="25">
                  <c:v>7.9</c:v>
                </c:pt>
                <c:pt idx="26">
                  <c:v>11.3</c:v>
                </c:pt>
                <c:pt idx="27">
                  <c:v>9.2</c:v>
                </c:pt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4013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6.1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9.2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1.2</c:v>
                </c:pt>
                <c:pt idx="18">
                  <c:v>0</c:v>
                </c:pt>
                <c:pt idx="19">
                  <c:v>0</c:v>
                </c:pt>
                <c:pt idx="20">
                  <c:v>2.5</c:v>
                </c:pt>
                <c:pt idx="21">
                  <c:v>9</c:v>
                </c:pt>
                <c:pt idx="22">
                  <c:v>0</c:v>
                </c:pt>
                <c:pt idx="23">
                  <c:v>8.6</c:v>
                </c:pt>
                <c:pt idx="24">
                  <c:v>1.7</c:v>
                </c:pt>
                <c:pt idx="25">
                  <c:v>1.3</c:v>
                </c:pt>
                <c:pt idx="26">
                  <c:v>0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8308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912182"/>
        <c:axId val="17209639"/>
      </c:barChart>
      <c:cat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12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5.3</c:v>
                </c:pt>
                <c:pt idx="1">
                  <c:v>6.8</c:v>
                </c:pt>
                <c:pt idx="2">
                  <c:v>10.4</c:v>
                </c:pt>
                <c:pt idx="3">
                  <c:v>9</c:v>
                </c:pt>
                <c:pt idx="4">
                  <c:v>12.1</c:v>
                </c:pt>
                <c:pt idx="5">
                  <c:v>6.5</c:v>
                </c:pt>
                <c:pt idx="6">
                  <c:v>1.8</c:v>
                </c:pt>
                <c:pt idx="7">
                  <c:v>2.5</c:v>
                </c:pt>
                <c:pt idx="8">
                  <c:v>2.9</c:v>
                </c:pt>
                <c:pt idx="9">
                  <c:v>11.1</c:v>
                </c:pt>
                <c:pt idx="10">
                  <c:v>7.6</c:v>
                </c:pt>
                <c:pt idx="11">
                  <c:v>9.4</c:v>
                </c:pt>
                <c:pt idx="12">
                  <c:v>3.1</c:v>
                </c:pt>
                <c:pt idx="13">
                  <c:v>9.2</c:v>
                </c:pt>
                <c:pt idx="14">
                  <c:v>4.9</c:v>
                </c:pt>
                <c:pt idx="15">
                  <c:v>8.9</c:v>
                </c:pt>
                <c:pt idx="16">
                  <c:v>6.3</c:v>
                </c:pt>
                <c:pt idx="17">
                  <c:v>6.7</c:v>
                </c:pt>
                <c:pt idx="18">
                  <c:v>11.6</c:v>
                </c:pt>
                <c:pt idx="19">
                  <c:v>8.1</c:v>
                </c:pt>
                <c:pt idx="20">
                  <c:v>7</c:v>
                </c:pt>
                <c:pt idx="21">
                  <c:v>13</c:v>
                </c:pt>
                <c:pt idx="22">
                  <c:v>4.1</c:v>
                </c:pt>
                <c:pt idx="23">
                  <c:v>12</c:v>
                </c:pt>
                <c:pt idx="24">
                  <c:v>4.1</c:v>
                </c:pt>
                <c:pt idx="25">
                  <c:v>3.1</c:v>
                </c:pt>
                <c:pt idx="26">
                  <c:v>8</c:v>
                </c:pt>
                <c:pt idx="27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0669024"/>
        <c:axId val="51803489"/>
      </c:lineChart>
      <c:catAx>
        <c:axId val="20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 val="autoZero"/>
        <c:auto val="1"/>
        <c:lblOffset val="100"/>
        <c:noMultiLvlLbl val="0"/>
      </c:catAx>
      <c:valAx>
        <c:axId val="5180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6690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17.7</c:v>
                </c:pt>
                <c:pt idx="1">
                  <c:v>20</c:v>
                </c:pt>
                <c:pt idx="2">
                  <c:v>18.8</c:v>
                </c:pt>
                <c:pt idx="3">
                  <c:v>16.7</c:v>
                </c:pt>
                <c:pt idx="4">
                  <c:v>17.6</c:v>
                </c:pt>
                <c:pt idx="5">
                  <c:v>16.5</c:v>
                </c:pt>
                <c:pt idx="6">
                  <c:v>15.8</c:v>
                </c:pt>
                <c:pt idx="7">
                  <c:v>17.8</c:v>
                </c:pt>
                <c:pt idx="8">
                  <c:v>20</c:v>
                </c:pt>
                <c:pt idx="9">
                  <c:v>18</c:v>
                </c:pt>
                <c:pt idx="10">
                  <c:v>18.8</c:v>
                </c:pt>
                <c:pt idx="11">
                  <c:v>16.8</c:v>
                </c:pt>
                <c:pt idx="12">
                  <c:v>15</c:v>
                </c:pt>
                <c:pt idx="13">
                  <c:v>16.7</c:v>
                </c:pt>
                <c:pt idx="14">
                  <c:v>17.9</c:v>
                </c:pt>
                <c:pt idx="15">
                  <c:v>20.9</c:v>
                </c:pt>
                <c:pt idx="16">
                  <c:v>18.9</c:v>
                </c:pt>
                <c:pt idx="17">
                  <c:v>17.1</c:v>
                </c:pt>
                <c:pt idx="18">
                  <c:v>18.8</c:v>
                </c:pt>
                <c:pt idx="27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16.1</c:v>
                </c:pt>
                <c:pt idx="1">
                  <c:v>16.7</c:v>
                </c:pt>
                <c:pt idx="2">
                  <c:v>16.8</c:v>
                </c:pt>
                <c:pt idx="3">
                  <c:v>16.1</c:v>
                </c:pt>
                <c:pt idx="4">
                  <c:v>16.6</c:v>
                </c:pt>
                <c:pt idx="5">
                  <c:v>15.8</c:v>
                </c:pt>
                <c:pt idx="6">
                  <c:v>14.1</c:v>
                </c:pt>
                <c:pt idx="7">
                  <c:v>15.8</c:v>
                </c:pt>
                <c:pt idx="8">
                  <c:v>16.6</c:v>
                </c:pt>
                <c:pt idx="9">
                  <c:v>17.5</c:v>
                </c:pt>
                <c:pt idx="10">
                  <c:v>17</c:v>
                </c:pt>
                <c:pt idx="11">
                  <c:v>16.7</c:v>
                </c:pt>
                <c:pt idx="12">
                  <c:v>15.1</c:v>
                </c:pt>
                <c:pt idx="13">
                  <c:v>15.3</c:v>
                </c:pt>
                <c:pt idx="14">
                  <c:v>16.6</c:v>
                </c:pt>
                <c:pt idx="15">
                  <c:v>17.7</c:v>
                </c:pt>
                <c:pt idx="16">
                  <c:v>16.1</c:v>
                </c:pt>
                <c:pt idx="17">
                  <c:v>16.1</c:v>
                </c:pt>
                <c:pt idx="18">
                  <c:v>17.1</c:v>
                </c:pt>
                <c:pt idx="27">
                  <c:v>15.7</c:v>
                </c:pt>
              </c:numCache>
            </c:numRef>
          </c:val>
          <c:smooth val="0"/>
        </c:ser>
        <c:marker val="1"/>
        <c:axId val="63578218"/>
        <c:axId val="35333051"/>
      </c:lineChart>
      <c:catAx>
        <c:axId val="6357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auto val="1"/>
        <c:lblOffset val="100"/>
        <c:noMultiLvlLbl val="0"/>
      </c:catAx>
      <c:valAx>
        <c:axId val="3533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3578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15.4</c:v>
                </c:pt>
                <c:pt idx="1">
                  <c:v>15.8</c:v>
                </c:pt>
                <c:pt idx="2">
                  <c:v>16.1</c:v>
                </c:pt>
                <c:pt idx="3">
                  <c:v>15.7</c:v>
                </c:pt>
                <c:pt idx="4">
                  <c:v>15.8</c:v>
                </c:pt>
                <c:pt idx="5">
                  <c:v>15.2</c:v>
                </c:pt>
                <c:pt idx="6">
                  <c:v>14.6</c:v>
                </c:pt>
                <c:pt idx="7">
                  <c:v>15.6</c:v>
                </c:pt>
                <c:pt idx="8">
                  <c:v>14.9</c:v>
                </c:pt>
                <c:pt idx="9">
                  <c:v>16</c:v>
                </c:pt>
                <c:pt idx="10">
                  <c:v>15.9</c:v>
                </c:pt>
                <c:pt idx="11">
                  <c:v>16.2</c:v>
                </c:pt>
                <c:pt idx="12">
                  <c:v>15.4</c:v>
                </c:pt>
                <c:pt idx="13">
                  <c:v>15.3</c:v>
                </c:pt>
                <c:pt idx="14">
                  <c:v>15.1</c:v>
                </c:pt>
                <c:pt idx="15">
                  <c:v>15.8</c:v>
                </c:pt>
                <c:pt idx="16">
                  <c:v>16.1</c:v>
                </c:pt>
                <c:pt idx="17">
                  <c:v>16.2</c:v>
                </c:pt>
                <c:pt idx="18">
                  <c:v>16.6</c:v>
                </c:pt>
                <c:pt idx="27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15.3</c:v>
                </c:pt>
                <c:pt idx="1">
                  <c:v>15.3</c:v>
                </c:pt>
                <c:pt idx="2">
                  <c:v>15.4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15.4</c:v>
                </c:pt>
                <c:pt idx="7">
                  <c:v>15.3</c:v>
                </c:pt>
                <c:pt idx="8">
                  <c:v>15.3</c:v>
                </c:pt>
                <c:pt idx="9">
                  <c:v>15.3</c:v>
                </c:pt>
                <c:pt idx="10">
                  <c:v>15.4</c:v>
                </c:pt>
                <c:pt idx="11">
                  <c:v>15.6</c:v>
                </c:pt>
                <c:pt idx="12">
                  <c:v>15.6</c:v>
                </c:pt>
                <c:pt idx="13">
                  <c:v>15.5</c:v>
                </c:pt>
                <c:pt idx="14">
                  <c:v>15.4</c:v>
                </c:pt>
                <c:pt idx="15">
                  <c:v>15.4</c:v>
                </c:pt>
                <c:pt idx="16">
                  <c:v>15.5</c:v>
                </c:pt>
                <c:pt idx="17">
                  <c:v>15.7</c:v>
                </c:pt>
                <c:pt idx="18">
                  <c:v>15.8</c:v>
                </c:pt>
                <c:pt idx="19">
                  <c:v>15.7</c:v>
                </c:pt>
                <c:pt idx="20">
                  <c:v>15.7</c:v>
                </c:pt>
                <c:pt idx="21">
                  <c:v>15.6</c:v>
                </c:pt>
                <c:pt idx="22">
                  <c:v>15.5</c:v>
                </c:pt>
                <c:pt idx="23">
                  <c:v>15.5</c:v>
                </c:pt>
                <c:pt idx="24">
                  <c:v>15.4</c:v>
                </c:pt>
                <c:pt idx="25">
                  <c:v>15.3</c:v>
                </c:pt>
                <c:pt idx="26">
                  <c:v>15.3</c:v>
                </c:pt>
                <c:pt idx="27">
                  <c:v>15.2</c:v>
                </c:pt>
              </c:numCache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auto val="1"/>
        <c:lblOffset val="100"/>
        <c:noMultiLvlLbl val="0"/>
      </c:catAx>
      <c:valAx>
        <c:axId val="4340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9562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1019.1449300028946</c:v>
                </c:pt>
                <c:pt idx="1">
                  <c:v>1020.9697148334498</c:v>
                </c:pt>
                <c:pt idx="2">
                  <c:v>1021.136906156441</c:v>
                </c:pt>
                <c:pt idx="3">
                  <c:v>1026.1427320606572</c:v>
                </c:pt>
                <c:pt idx="4">
                  <c:v>1017.3550149931036</c:v>
                </c:pt>
                <c:pt idx="5">
                  <c:v>1021.5319473174739</c:v>
                </c:pt>
                <c:pt idx="6">
                  <c:v>1020.0893267574095</c:v>
                </c:pt>
                <c:pt idx="7">
                  <c:v>1021.8385567753484</c:v>
                </c:pt>
                <c:pt idx="8">
                  <c:v>1017.8595795969277</c:v>
                </c:pt>
                <c:pt idx="9">
                  <c:v>1017.2223150378672</c:v>
                </c:pt>
                <c:pt idx="10">
                  <c:v>1016.2436088414653</c:v>
                </c:pt>
                <c:pt idx="11">
                  <c:v>1015.5758056365512</c:v>
                </c:pt>
                <c:pt idx="12">
                  <c:v>1015.5319634076221</c:v>
                </c:pt>
                <c:pt idx="13">
                  <c:v>1015.1293099309552</c:v>
                </c:pt>
                <c:pt idx="14">
                  <c:v>1026.0825139257531</c:v>
                </c:pt>
                <c:pt idx="15">
                  <c:v>1023.7526908302169</c:v>
                </c:pt>
                <c:pt idx="16">
                  <c:v>1020.2420339249492</c:v>
                </c:pt>
                <c:pt idx="17">
                  <c:v>1015.3484680896769</c:v>
                </c:pt>
                <c:pt idx="18">
                  <c:v>1016.1773170199781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1019.4058764188125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5099358"/>
        <c:axId val="26132175"/>
      </c:bar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099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13.261917010059026</c:v>
                </c:pt>
                <c:pt idx="1">
                  <c:v>13.605542485814983</c:v>
                </c:pt>
                <c:pt idx="2">
                  <c:v>11.187775036988512</c:v>
                </c:pt>
                <c:pt idx="3">
                  <c:v>10.779719142785286</c:v>
                </c:pt>
                <c:pt idx="4">
                  <c:v>14.075586469739358</c:v>
                </c:pt>
                <c:pt idx="5">
                  <c:v>11.084484831582452</c:v>
                </c:pt>
                <c:pt idx="6">
                  <c:v>9.47758740965747</c:v>
                </c:pt>
                <c:pt idx="7">
                  <c:v>11.375770016031792</c:v>
                </c:pt>
                <c:pt idx="8">
                  <c:v>12.513518154236852</c:v>
                </c:pt>
                <c:pt idx="9">
                  <c:v>15.3695449920108</c:v>
                </c:pt>
                <c:pt idx="10">
                  <c:v>12.912508078581299</c:v>
                </c:pt>
                <c:pt idx="11">
                  <c:v>12.543710586302684</c:v>
                </c:pt>
                <c:pt idx="12">
                  <c:v>10.83776500959416</c:v>
                </c:pt>
                <c:pt idx="13">
                  <c:v>12.105779067388289</c:v>
                </c:pt>
                <c:pt idx="14">
                  <c:v>12.719981608126771</c:v>
                </c:pt>
                <c:pt idx="15">
                  <c:v>16.187601372622098</c:v>
                </c:pt>
                <c:pt idx="16">
                  <c:v>15.593261009777782</c:v>
                </c:pt>
                <c:pt idx="17">
                  <c:v>14.190182571695356</c:v>
                </c:pt>
                <c:pt idx="18">
                  <c:v>12.750601438034282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12.864243333746773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31401"/>
        <c:crosses val="autoZero"/>
        <c:auto val="1"/>
        <c:lblOffset val="100"/>
        <c:noMultiLvlLbl val="0"/>
      </c:catAx>
      <c:valAx>
        <c:axId val="3633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3862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e5677b9-e6dd-4f73-bb8b-f9f2f0b02ce3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d532599-2034-48ae-b09e-6f4d5c144e93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07f2236-5444-4348-bb80-f774e3b178fc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3fe9c83-c577-4162-9ece-dad28030f60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b40d6e7-4e98-48ef-b021-6558fbfe9ebf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1584662-cde0-4d85-bb35-20589fad715a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e9b1f79-7686-49c6-9247-02ff3dbcca61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436ca0-51c4-4b46-a3bb-66d84da1864c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0731d0e-9f20-43ee-8faa-40136418a3e3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3" activePane="bottomLeft" state="split"/>
      <selection pane="topLeft" activeCell="R4" sqref="R4"/>
      <selection pane="bottomLeft" activeCell="AA34" sqref="AA3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2005</v>
      </c>
      <c r="S4" s="7"/>
      <c r="T4" s="7"/>
      <c r="U4" s="60"/>
      <c r="V4" s="18"/>
      <c r="W4" s="102"/>
      <c r="X4" s="99"/>
      <c r="Y4" s="148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9"/>
      <c r="Z5" s="132"/>
      <c r="AA5" s="42" t="s">
        <v>85</v>
      </c>
    </row>
    <row r="6" spans="1:26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6" t="s">
        <v>26</v>
      </c>
      <c r="Y6" s="149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6"/>
      <c r="Y7" s="149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7"/>
      <c r="Y8" s="150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16.8</v>
      </c>
      <c r="C9" s="65">
        <v>14.8</v>
      </c>
      <c r="D9" s="65">
        <v>20.2</v>
      </c>
      <c r="E9" s="65">
        <v>9.1</v>
      </c>
      <c r="F9" s="66">
        <f aca="true" t="shared" si="0" ref="F9:F39">AVERAGE(D9:E9)</f>
        <v>14.649999999999999</v>
      </c>
      <c r="G9" s="67">
        <f>100*(AI9/AG9)</f>
        <v>79.63211980556886</v>
      </c>
      <c r="H9" s="67">
        <f aca="true" t="shared" si="1" ref="H9:H39">AJ9</f>
        <v>13.261917010059026</v>
      </c>
      <c r="I9" s="68">
        <v>5.3</v>
      </c>
      <c r="J9" s="66"/>
      <c r="K9" s="68">
        <v>17.7</v>
      </c>
      <c r="L9" s="65">
        <v>16.1</v>
      </c>
      <c r="M9" s="65">
        <v>15.4</v>
      </c>
      <c r="N9" s="65">
        <v>15.6</v>
      </c>
      <c r="O9" s="66">
        <v>15.3</v>
      </c>
      <c r="P9" s="69" t="s">
        <v>103</v>
      </c>
      <c r="Q9" s="70">
        <v>8</v>
      </c>
      <c r="R9" s="67"/>
      <c r="S9" s="67">
        <v>0</v>
      </c>
      <c r="T9" s="67">
        <v>0</v>
      </c>
      <c r="U9" s="71">
        <v>7</v>
      </c>
      <c r="V9" s="64">
        <v>1009</v>
      </c>
      <c r="W9" s="121">
        <f aca="true" t="shared" si="2" ref="W9:W39">V9+AT17</f>
        <v>1019.1449300028946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19.122963978070903</v>
      </c>
      <c r="AH9">
        <f aca="true" t="shared" si="5" ref="AH9:AH39">IF(V9&gt;=0,6.107*EXP(17.38*(C9/(239+C9))),6.107*EXP(22.44*(C9/(272.4+C9))))</f>
        <v>16.8260215853932</v>
      </c>
      <c r="AI9">
        <f aca="true" t="shared" si="6" ref="AI9:AI39">IF(C9&gt;=0,AH9-(0.000799*1000*(B9-C9)),AH9-(0.00072*1000*(B9-C9)))</f>
        <v>15.228021585393199</v>
      </c>
      <c r="AJ9">
        <f>239*LN(AI9/6.107)/(17.38-LN(AI9/6.107))</f>
        <v>13.261917010059026</v>
      </c>
      <c r="AL9">
        <f>COUNTIF(U9:U39,"&lt;1")</f>
        <v>1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72">
        <v>2</v>
      </c>
      <c r="B10" s="73">
        <v>19.5</v>
      </c>
      <c r="C10" s="74">
        <v>16.1</v>
      </c>
      <c r="D10" s="74">
        <v>25</v>
      </c>
      <c r="E10" s="74">
        <v>11</v>
      </c>
      <c r="F10" s="75">
        <f t="shared" si="0"/>
        <v>18</v>
      </c>
      <c r="G10" s="67">
        <f aca="true" t="shared" si="7" ref="G10:G39">100*(AI10/AG10)</f>
        <v>68.7314900716573</v>
      </c>
      <c r="H10" s="76">
        <f t="shared" si="1"/>
        <v>13.605542485814983</v>
      </c>
      <c r="I10" s="77">
        <v>6.8</v>
      </c>
      <c r="J10" s="75"/>
      <c r="K10" s="77">
        <v>20</v>
      </c>
      <c r="L10" s="74">
        <v>16.7</v>
      </c>
      <c r="M10" s="74">
        <v>15.8</v>
      </c>
      <c r="N10" s="74">
        <v>15.8</v>
      </c>
      <c r="O10" s="75">
        <v>15.3</v>
      </c>
      <c r="P10" s="78" t="s">
        <v>104</v>
      </c>
      <c r="Q10" s="79">
        <v>23</v>
      </c>
      <c r="R10" s="76"/>
      <c r="S10" s="76">
        <v>0.2</v>
      </c>
      <c r="T10" s="76">
        <v>0.3</v>
      </c>
      <c r="U10" s="80">
        <v>1</v>
      </c>
      <c r="V10" s="73">
        <v>1010.9</v>
      </c>
      <c r="W10" s="121">
        <f t="shared" si="2"/>
        <v>1020.9697148334498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22.65769397353286</v>
      </c>
      <c r="AH10">
        <f t="shared" si="5"/>
        <v>18.289570683885234</v>
      </c>
      <c r="AI10">
        <f t="shared" si="6"/>
        <v>15.572970683885234</v>
      </c>
      <c r="AJ10">
        <f aca="true" t="shared" si="12" ref="AJ10:AJ39">239*LN(AI10/6.107)/(17.38-LN(AI10/6.107))</f>
        <v>13.605542485814983</v>
      </c>
    </row>
    <row r="11" spans="1:36" ht="12.75">
      <c r="A11" s="63">
        <v>3</v>
      </c>
      <c r="B11" s="64">
        <v>17.6</v>
      </c>
      <c r="C11" s="65">
        <v>14.1</v>
      </c>
      <c r="D11" s="65">
        <v>21.5</v>
      </c>
      <c r="E11" s="65">
        <v>13.6</v>
      </c>
      <c r="F11" s="66">
        <f t="shared" si="0"/>
        <v>17.55</v>
      </c>
      <c r="G11" s="67">
        <f t="shared" si="7"/>
        <v>66.04124682636817</v>
      </c>
      <c r="H11" s="67">
        <f t="shared" si="1"/>
        <v>11.187775036988512</v>
      </c>
      <c r="I11" s="68">
        <v>10.4</v>
      </c>
      <c r="J11" s="66"/>
      <c r="K11" s="68">
        <v>18.8</v>
      </c>
      <c r="L11" s="65">
        <v>16.8</v>
      </c>
      <c r="M11" s="65">
        <v>16.1</v>
      </c>
      <c r="N11" s="65">
        <v>16.1</v>
      </c>
      <c r="O11" s="66">
        <v>15.4</v>
      </c>
      <c r="P11" s="69" t="s">
        <v>103</v>
      </c>
      <c r="Q11" s="70">
        <v>30</v>
      </c>
      <c r="R11" s="67"/>
      <c r="S11" s="67">
        <v>0</v>
      </c>
      <c r="T11" s="67">
        <v>0</v>
      </c>
      <c r="U11" s="71">
        <v>4</v>
      </c>
      <c r="V11" s="64">
        <v>1011</v>
      </c>
      <c r="W11" s="121">
        <f t="shared" si="2"/>
        <v>1021.136906156441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20.116024057681578</v>
      </c>
      <c r="AH11">
        <f t="shared" si="5"/>
        <v>16.081373099585093</v>
      </c>
      <c r="AI11">
        <f t="shared" si="6"/>
        <v>13.284873099585091</v>
      </c>
      <c r="AJ11">
        <f t="shared" si="12"/>
        <v>11.187775036988512</v>
      </c>
    </row>
    <row r="12" spans="1:36" ht="12.75">
      <c r="A12" s="72">
        <v>4</v>
      </c>
      <c r="B12" s="73">
        <v>16</v>
      </c>
      <c r="C12" s="74">
        <v>13.2</v>
      </c>
      <c r="D12" s="74">
        <v>22.1</v>
      </c>
      <c r="E12" s="74">
        <v>12.6</v>
      </c>
      <c r="F12" s="75">
        <f t="shared" si="0"/>
        <v>17.35</v>
      </c>
      <c r="G12" s="67">
        <f t="shared" si="7"/>
        <v>71.1455201046784</v>
      </c>
      <c r="H12" s="76">
        <f t="shared" si="1"/>
        <v>10.779719142785286</v>
      </c>
      <c r="I12" s="77">
        <v>9</v>
      </c>
      <c r="J12" s="75"/>
      <c r="K12" s="77">
        <v>16.7</v>
      </c>
      <c r="L12" s="74">
        <v>16.1</v>
      </c>
      <c r="M12" s="74">
        <v>15.7</v>
      </c>
      <c r="N12" s="74">
        <v>16</v>
      </c>
      <c r="O12" s="75">
        <v>15.5</v>
      </c>
      <c r="P12" s="78" t="s">
        <v>103</v>
      </c>
      <c r="Q12" s="79">
        <v>22</v>
      </c>
      <c r="R12" s="76"/>
      <c r="S12" s="76">
        <v>6.1</v>
      </c>
      <c r="T12" s="76">
        <v>6.5</v>
      </c>
      <c r="U12" s="80">
        <v>8</v>
      </c>
      <c r="V12" s="73">
        <v>1015.9</v>
      </c>
      <c r="W12" s="121">
        <f t="shared" si="2"/>
        <v>1026.1427320606572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18.173154145192665</v>
      </c>
      <c r="AH12">
        <f t="shared" si="5"/>
        <v>15.166585036022243</v>
      </c>
      <c r="AI12">
        <f t="shared" si="6"/>
        <v>12.929385036022243</v>
      </c>
      <c r="AJ12">
        <f t="shared" si="12"/>
        <v>10.779719142785286</v>
      </c>
    </row>
    <row r="13" spans="1:36" ht="12.75">
      <c r="A13" s="63">
        <v>5</v>
      </c>
      <c r="B13" s="64">
        <v>16</v>
      </c>
      <c r="C13" s="65">
        <v>14.9</v>
      </c>
      <c r="D13" s="65">
        <v>20.8</v>
      </c>
      <c r="E13" s="65">
        <v>13</v>
      </c>
      <c r="F13" s="66">
        <f t="shared" si="0"/>
        <v>16.9</v>
      </c>
      <c r="G13" s="67">
        <f t="shared" si="7"/>
        <v>88.34973324019354</v>
      </c>
      <c r="H13" s="67">
        <f t="shared" si="1"/>
        <v>14.075586469739358</v>
      </c>
      <c r="I13" s="68">
        <v>12.1</v>
      </c>
      <c r="J13" s="66"/>
      <c r="K13" s="68">
        <v>17.6</v>
      </c>
      <c r="L13" s="65">
        <v>16.6</v>
      </c>
      <c r="M13" s="65">
        <v>15.8</v>
      </c>
      <c r="N13" s="65">
        <v>15.9</v>
      </c>
      <c r="O13" s="66">
        <v>15.5</v>
      </c>
      <c r="P13" s="69" t="s">
        <v>108</v>
      </c>
      <c r="Q13" s="70">
        <v>30</v>
      </c>
      <c r="R13" s="67"/>
      <c r="S13" s="67">
        <v>0</v>
      </c>
      <c r="T13" s="67">
        <v>0</v>
      </c>
      <c r="U13" s="71">
        <v>8</v>
      </c>
      <c r="V13" s="64">
        <v>1007.2</v>
      </c>
      <c r="W13" s="121">
        <f t="shared" si="2"/>
        <v>1017.3550149931036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18.173154145192665</v>
      </c>
      <c r="AH13">
        <f t="shared" si="5"/>
        <v>16.934833208606896</v>
      </c>
      <c r="AI13">
        <f t="shared" si="6"/>
        <v>16.055933208606895</v>
      </c>
      <c r="AJ13">
        <f t="shared" si="12"/>
        <v>14.075586469739358</v>
      </c>
    </row>
    <row r="14" spans="1:36" ht="12.75">
      <c r="A14" s="72">
        <v>6</v>
      </c>
      <c r="B14" s="73">
        <v>15</v>
      </c>
      <c r="C14" s="74">
        <v>12.9</v>
      </c>
      <c r="D14" s="74">
        <v>20.4</v>
      </c>
      <c r="E14" s="74">
        <v>10.5</v>
      </c>
      <c r="F14" s="75">
        <f t="shared" si="0"/>
        <v>15.45</v>
      </c>
      <c r="G14" s="67">
        <f t="shared" si="7"/>
        <v>77.41072159398858</v>
      </c>
      <c r="H14" s="76">
        <f t="shared" si="1"/>
        <v>11.084484831582452</v>
      </c>
      <c r="I14" s="77">
        <v>6.5</v>
      </c>
      <c r="J14" s="75"/>
      <c r="K14" s="77">
        <v>16.5</v>
      </c>
      <c r="L14" s="74">
        <v>15.8</v>
      </c>
      <c r="M14" s="74">
        <v>15.2</v>
      </c>
      <c r="N14" s="74">
        <v>15.7</v>
      </c>
      <c r="O14" s="75">
        <v>15.5</v>
      </c>
      <c r="P14" s="78" t="s">
        <v>108</v>
      </c>
      <c r="Q14" s="79">
        <v>23</v>
      </c>
      <c r="R14" s="76"/>
      <c r="S14" s="76">
        <v>0</v>
      </c>
      <c r="T14" s="76">
        <v>0</v>
      </c>
      <c r="U14" s="80">
        <v>8</v>
      </c>
      <c r="V14" s="73">
        <v>1011.3</v>
      </c>
      <c r="W14" s="121">
        <f t="shared" si="2"/>
        <v>1021.5319473174739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17.04426199146042</v>
      </c>
      <c r="AH14">
        <f t="shared" si="5"/>
        <v>14.871986197959439</v>
      </c>
      <c r="AI14">
        <f t="shared" si="6"/>
        <v>13.19408619795944</v>
      </c>
      <c r="AJ14">
        <f t="shared" si="12"/>
        <v>11.084484831582452</v>
      </c>
    </row>
    <row r="15" spans="1:36" ht="12.75">
      <c r="A15" s="63">
        <v>7</v>
      </c>
      <c r="B15" s="64">
        <v>15.8</v>
      </c>
      <c r="C15" s="65">
        <v>12.5</v>
      </c>
      <c r="D15" s="65">
        <v>22</v>
      </c>
      <c r="E15" s="65">
        <v>6.5</v>
      </c>
      <c r="F15" s="66">
        <f t="shared" si="0"/>
        <v>14.25</v>
      </c>
      <c r="G15" s="67">
        <f t="shared" si="7"/>
        <v>66.04691360235881</v>
      </c>
      <c r="H15" s="67">
        <f t="shared" si="1"/>
        <v>9.47758740965747</v>
      </c>
      <c r="I15" s="68">
        <v>1.8</v>
      </c>
      <c r="J15" s="66"/>
      <c r="K15" s="68">
        <v>15.8</v>
      </c>
      <c r="L15" s="65">
        <v>14.1</v>
      </c>
      <c r="M15" s="65">
        <v>14.6</v>
      </c>
      <c r="N15" s="65">
        <v>15.4</v>
      </c>
      <c r="O15" s="66">
        <v>15.4</v>
      </c>
      <c r="P15" s="69" t="s">
        <v>110</v>
      </c>
      <c r="Q15" s="70">
        <v>17</v>
      </c>
      <c r="R15" s="67"/>
      <c r="S15" s="67">
        <v>0</v>
      </c>
      <c r="T15" s="67">
        <v>0</v>
      </c>
      <c r="U15" s="71">
        <v>4</v>
      </c>
      <c r="V15" s="64">
        <v>1009.9</v>
      </c>
      <c r="W15" s="121">
        <f t="shared" si="2"/>
        <v>1020.0893267574095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7</v>
      </c>
      <c r="AC15">
        <f t="shared" si="10"/>
        <v>7</v>
      </c>
      <c r="AD15">
        <f t="shared" si="3"/>
        <v>0</v>
      </c>
      <c r="AE15">
        <f t="shared" si="4"/>
        <v>7</v>
      </c>
      <c r="AG15">
        <f t="shared" si="11"/>
        <v>17.942269597987615</v>
      </c>
      <c r="AH15">
        <f t="shared" si="5"/>
        <v>14.487015299685174</v>
      </c>
      <c r="AI15">
        <f t="shared" si="6"/>
        <v>11.850315299685173</v>
      </c>
      <c r="AJ15">
        <f t="shared" si="12"/>
        <v>9.47758740965747</v>
      </c>
    </row>
    <row r="16" spans="1:36" ht="12.75">
      <c r="A16" s="72">
        <v>8</v>
      </c>
      <c r="B16" s="73">
        <v>14.9</v>
      </c>
      <c r="C16" s="74">
        <v>13</v>
      </c>
      <c r="D16" s="74">
        <v>24</v>
      </c>
      <c r="E16" s="74">
        <v>6.9</v>
      </c>
      <c r="F16" s="75">
        <f t="shared" si="0"/>
        <v>15.45</v>
      </c>
      <c r="G16" s="67">
        <f t="shared" si="7"/>
        <v>79.4310871403345</v>
      </c>
      <c r="H16" s="76">
        <f t="shared" si="1"/>
        <v>11.375770016031792</v>
      </c>
      <c r="I16" s="77">
        <v>2.5</v>
      </c>
      <c r="J16" s="75"/>
      <c r="K16" s="77">
        <v>17.8</v>
      </c>
      <c r="L16" s="74">
        <v>15.8</v>
      </c>
      <c r="M16" s="74">
        <v>15.6</v>
      </c>
      <c r="N16" s="74">
        <v>15.2</v>
      </c>
      <c r="O16" s="75">
        <v>15.3</v>
      </c>
      <c r="P16" s="78" t="s">
        <v>110</v>
      </c>
      <c r="Q16" s="79">
        <v>17</v>
      </c>
      <c r="R16" s="76"/>
      <c r="S16" s="76">
        <v>0</v>
      </c>
      <c r="T16" s="76">
        <v>0</v>
      </c>
      <c r="U16" s="80">
        <v>3</v>
      </c>
      <c r="V16" s="73">
        <v>1011.6</v>
      </c>
      <c r="W16" s="121">
        <f t="shared" si="2"/>
        <v>1021.8385567753484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16.934833208606896</v>
      </c>
      <c r="AH16">
        <f t="shared" si="5"/>
        <v>14.96962212299885</v>
      </c>
      <c r="AI16">
        <f t="shared" si="6"/>
        <v>13.451522122998849</v>
      </c>
      <c r="AJ16">
        <f t="shared" si="12"/>
        <v>11.375770016031792</v>
      </c>
    </row>
    <row r="17" spans="1:46" ht="12.75">
      <c r="A17" s="63">
        <v>9</v>
      </c>
      <c r="B17" s="64">
        <v>18.9</v>
      </c>
      <c r="C17" s="65">
        <v>15.3</v>
      </c>
      <c r="D17" s="65">
        <v>25.4</v>
      </c>
      <c r="E17" s="65">
        <v>7.4</v>
      </c>
      <c r="F17" s="66">
        <f t="shared" si="0"/>
        <v>16.4</v>
      </c>
      <c r="G17" s="67">
        <f t="shared" si="7"/>
        <v>66.43308906293504</v>
      </c>
      <c r="H17" s="67">
        <f t="shared" si="1"/>
        <v>12.513518154236852</v>
      </c>
      <c r="I17" s="68">
        <v>2.9</v>
      </c>
      <c r="J17" s="66"/>
      <c r="K17" s="68">
        <v>20</v>
      </c>
      <c r="L17" s="65">
        <v>16.6</v>
      </c>
      <c r="M17" s="65">
        <v>14.9</v>
      </c>
      <c r="N17" s="65">
        <v>15.3</v>
      </c>
      <c r="O17" s="66">
        <v>15.3</v>
      </c>
      <c r="P17" s="69" t="s">
        <v>108</v>
      </c>
      <c r="Q17" s="70">
        <v>19</v>
      </c>
      <c r="R17" s="67"/>
      <c r="S17" s="67">
        <v>1</v>
      </c>
      <c r="T17" s="67">
        <v>1.3</v>
      </c>
      <c r="U17" s="71">
        <v>3</v>
      </c>
      <c r="V17" s="64">
        <v>1007.8</v>
      </c>
      <c r="W17" s="121">
        <f t="shared" si="2"/>
        <v>1017.8595795969277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21.826293678927744</v>
      </c>
      <c r="AH17">
        <f t="shared" si="5"/>
        <v>17.376281118859826</v>
      </c>
      <c r="AI17">
        <f t="shared" si="6"/>
        <v>14.499881118859827</v>
      </c>
      <c r="AJ17">
        <f t="shared" si="12"/>
        <v>12.513518154236852</v>
      </c>
      <c r="AT17">
        <f aca="true" t="shared" si="13" ref="AT17:AT47">V9*(10^(85/(18429.1+(67.53*B9)+(0.003*31)))-1)</f>
        <v>10.1449300028946</v>
      </c>
    </row>
    <row r="18" spans="1:46" ht="12.75">
      <c r="A18" s="72">
        <v>10</v>
      </c>
      <c r="B18" s="73">
        <v>16.9</v>
      </c>
      <c r="C18" s="74">
        <v>16</v>
      </c>
      <c r="D18" s="74">
        <v>22.2</v>
      </c>
      <c r="E18" s="74">
        <v>15.2</v>
      </c>
      <c r="F18" s="75">
        <f t="shared" si="0"/>
        <v>18.7</v>
      </c>
      <c r="G18" s="67">
        <f t="shared" si="7"/>
        <v>90.6953928910714</v>
      </c>
      <c r="H18" s="76">
        <f t="shared" si="1"/>
        <v>15.3695449920108</v>
      </c>
      <c r="I18" s="77">
        <v>11.1</v>
      </c>
      <c r="J18" s="75"/>
      <c r="K18" s="77">
        <v>18</v>
      </c>
      <c r="L18" s="74">
        <v>17.5</v>
      </c>
      <c r="M18" s="74">
        <v>16</v>
      </c>
      <c r="N18" s="74">
        <v>15.8</v>
      </c>
      <c r="O18" s="75">
        <v>15.3</v>
      </c>
      <c r="P18" s="78" t="s">
        <v>108</v>
      </c>
      <c r="Q18" s="79">
        <v>18</v>
      </c>
      <c r="R18" s="76"/>
      <c r="S18" s="76">
        <v>0</v>
      </c>
      <c r="T18" s="76">
        <v>0</v>
      </c>
      <c r="U18" s="80">
        <v>8</v>
      </c>
      <c r="V18" s="73">
        <v>1007.1</v>
      </c>
      <c r="W18" s="121">
        <f t="shared" si="2"/>
        <v>1017.2223150378672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19.24469765091116</v>
      </c>
      <c r="AH18">
        <f t="shared" si="5"/>
        <v>18.173154145192665</v>
      </c>
      <c r="AI18">
        <f t="shared" si="6"/>
        <v>17.454054145192668</v>
      </c>
      <c r="AJ18">
        <f t="shared" si="12"/>
        <v>15.3695449920108</v>
      </c>
      <c r="AT18">
        <f t="shared" si="13"/>
        <v>10.069714833449803</v>
      </c>
    </row>
    <row r="19" spans="1:46" ht="12.75">
      <c r="A19" s="63">
        <v>11</v>
      </c>
      <c r="B19" s="64">
        <v>18.9</v>
      </c>
      <c r="C19" s="65">
        <v>15.5</v>
      </c>
      <c r="D19" s="65">
        <v>25.6</v>
      </c>
      <c r="E19" s="65">
        <v>12</v>
      </c>
      <c r="F19" s="66">
        <f t="shared" si="0"/>
        <v>18.8</v>
      </c>
      <c r="G19" s="67">
        <f t="shared" si="7"/>
        <v>68.19374876915894</v>
      </c>
      <c r="H19" s="67">
        <f t="shared" si="1"/>
        <v>12.912508078581299</v>
      </c>
      <c r="I19" s="68">
        <v>7.6</v>
      </c>
      <c r="J19" s="66"/>
      <c r="K19" s="68">
        <v>18.8</v>
      </c>
      <c r="L19" s="65">
        <v>17</v>
      </c>
      <c r="M19" s="65">
        <v>15.9</v>
      </c>
      <c r="N19" s="65">
        <v>15.9</v>
      </c>
      <c r="O19" s="66">
        <v>15.4</v>
      </c>
      <c r="P19" s="69" t="s">
        <v>103</v>
      </c>
      <c r="Q19" s="70">
        <v>23</v>
      </c>
      <c r="R19" s="67"/>
      <c r="S19" s="67" t="s">
        <v>118</v>
      </c>
      <c r="T19" s="67">
        <v>0</v>
      </c>
      <c r="U19" s="71">
        <v>5</v>
      </c>
      <c r="V19" s="64">
        <v>1006.2</v>
      </c>
      <c r="W19" s="121">
        <f t="shared" si="2"/>
        <v>1016.2436088414653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21.826293678927744</v>
      </c>
      <c r="AH19">
        <f t="shared" si="5"/>
        <v>17.600767877026804</v>
      </c>
      <c r="AI19">
        <f t="shared" si="6"/>
        <v>14.884167877026805</v>
      </c>
      <c r="AJ19">
        <f t="shared" si="12"/>
        <v>12.912508078581299</v>
      </c>
      <c r="AT19">
        <f t="shared" si="13"/>
        <v>10.136906156440988</v>
      </c>
    </row>
    <row r="20" spans="1:46" ht="12.75">
      <c r="A20" s="72">
        <v>12</v>
      </c>
      <c r="B20" s="73">
        <v>14.9</v>
      </c>
      <c r="C20" s="74">
        <v>13.6</v>
      </c>
      <c r="D20" s="74">
        <v>21.6</v>
      </c>
      <c r="E20" s="74">
        <v>13.6</v>
      </c>
      <c r="F20" s="75">
        <f t="shared" si="0"/>
        <v>17.6</v>
      </c>
      <c r="G20" s="67">
        <f t="shared" si="7"/>
        <v>85.791531971766</v>
      </c>
      <c r="H20" s="76">
        <f t="shared" si="1"/>
        <v>12.543710586302684</v>
      </c>
      <c r="I20" s="77">
        <v>9.4</v>
      </c>
      <c r="J20" s="75"/>
      <c r="K20" s="77">
        <v>16.8</v>
      </c>
      <c r="L20" s="74">
        <v>16.7</v>
      </c>
      <c r="M20" s="74">
        <v>16.2</v>
      </c>
      <c r="N20" s="74">
        <v>16.1</v>
      </c>
      <c r="O20" s="75">
        <v>15.6</v>
      </c>
      <c r="P20" s="78" t="s">
        <v>103</v>
      </c>
      <c r="Q20" s="79">
        <v>22</v>
      </c>
      <c r="R20" s="76"/>
      <c r="S20" s="76">
        <v>0.2</v>
      </c>
      <c r="T20" s="76">
        <v>0.2</v>
      </c>
      <c r="U20" s="80">
        <v>8</v>
      </c>
      <c r="V20" s="73">
        <v>1005.4</v>
      </c>
      <c r="W20" s="121">
        <f t="shared" si="2"/>
        <v>1015.5758056365512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16.934833208606896</v>
      </c>
      <c r="AH20">
        <f t="shared" si="5"/>
        <v>15.567352846527232</v>
      </c>
      <c r="AI20">
        <f t="shared" si="6"/>
        <v>14.528652846527232</v>
      </c>
      <c r="AJ20">
        <f t="shared" si="12"/>
        <v>12.543710586302684</v>
      </c>
      <c r="AT20">
        <f t="shared" si="13"/>
        <v>10.242732060657143</v>
      </c>
    </row>
    <row r="21" spans="1:46" ht="12.75">
      <c r="A21" s="63">
        <v>13</v>
      </c>
      <c r="B21" s="64">
        <v>13.3</v>
      </c>
      <c r="C21" s="65">
        <v>12</v>
      </c>
      <c r="D21" s="65">
        <v>18.5</v>
      </c>
      <c r="E21" s="65">
        <v>8</v>
      </c>
      <c r="F21" s="66">
        <f t="shared" si="0"/>
        <v>13.25</v>
      </c>
      <c r="G21" s="67">
        <f t="shared" si="7"/>
        <v>85.02231796553515</v>
      </c>
      <c r="H21" s="67">
        <f t="shared" si="1"/>
        <v>10.83776500959416</v>
      </c>
      <c r="I21" s="68">
        <v>3.1</v>
      </c>
      <c r="J21" s="66"/>
      <c r="K21" s="68">
        <v>15</v>
      </c>
      <c r="L21" s="65">
        <v>15.1</v>
      </c>
      <c r="M21" s="65">
        <v>15.4</v>
      </c>
      <c r="N21" s="65">
        <v>15.9</v>
      </c>
      <c r="O21" s="66">
        <v>15.6</v>
      </c>
      <c r="P21" s="69" t="s">
        <v>103</v>
      </c>
      <c r="Q21" s="70">
        <v>22</v>
      </c>
      <c r="R21" s="67"/>
      <c r="S21" s="67">
        <v>9.2</v>
      </c>
      <c r="T21" s="67">
        <v>4.5</v>
      </c>
      <c r="U21" s="71">
        <v>8</v>
      </c>
      <c r="V21" s="64">
        <v>1005.3</v>
      </c>
      <c r="W21" s="121">
        <f t="shared" si="2"/>
        <v>1015.5319634076221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13</v>
      </c>
      <c r="AE21">
        <f t="shared" si="4"/>
        <v>13</v>
      </c>
      <c r="AG21">
        <f t="shared" si="11"/>
        <v>15.265917559839318</v>
      </c>
      <c r="AH21">
        <f t="shared" si="5"/>
        <v>14.01813696808305</v>
      </c>
      <c r="AI21">
        <f t="shared" si="6"/>
        <v>12.97943696808305</v>
      </c>
      <c r="AJ21">
        <f t="shared" si="12"/>
        <v>10.83776500959416</v>
      </c>
      <c r="AT21">
        <f t="shared" si="13"/>
        <v>10.15501499310353</v>
      </c>
    </row>
    <row r="22" spans="1:46" ht="12.75">
      <c r="A22" s="72">
        <v>14</v>
      </c>
      <c r="B22" s="73">
        <v>16.1</v>
      </c>
      <c r="C22" s="74">
        <v>13.9</v>
      </c>
      <c r="D22" s="74">
        <v>20.4</v>
      </c>
      <c r="E22" s="74">
        <v>11.9</v>
      </c>
      <c r="F22" s="75">
        <f t="shared" si="0"/>
        <v>16.15</v>
      </c>
      <c r="G22" s="67">
        <f t="shared" si="7"/>
        <v>77.18171193500447</v>
      </c>
      <c r="H22" s="76">
        <f t="shared" si="1"/>
        <v>12.105779067388289</v>
      </c>
      <c r="I22" s="77">
        <v>9.2</v>
      </c>
      <c r="J22" s="75"/>
      <c r="K22" s="77">
        <v>16.7</v>
      </c>
      <c r="L22" s="74">
        <v>15.3</v>
      </c>
      <c r="M22" s="74">
        <v>15.3</v>
      </c>
      <c r="N22" s="74">
        <v>15.7</v>
      </c>
      <c r="O22" s="75">
        <v>15.5</v>
      </c>
      <c r="P22" s="78" t="s">
        <v>108</v>
      </c>
      <c r="Q22" s="79">
        <v>26</v>
      </c>
      <c r="R22" s="76"/>
      <c r="S22" s="76">
        <v>0.1</v>
      </c>
      <c r="T22" s="76">
        <v>0.1</v>
      </c>
      <c r="U22" s="80">
        <v>7</v>
      </c>
      <c r="V22" s="73">
        <v>1005</v>
      </c>
      <c r="W22" s="121">
        <f t="shared" si="2"/>
        <v>1015.1293099309552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18.289570683885234</v>
      </c>
      <c r="AH22">
        <f t="shared" si="5"/>
        <v>15.87400375938533</v>
      </c>
      <c r="AI22">
        <f t="shared" si="6"/>
        <v>14.116203759385328</v>
      </c>
      <c r="AJ22">
        <f t="shared" si="12"/>
        <v>12.105779067388289</v>
      </c>
      <c r="AT22">
        <f t="shared" si="13"/>
        <v>10.231947317473882</v>
      </c>
    </row>
    <row r="23" spans="1:46" ht="12.75">
      <c r="A23" s="63">
        <v>15</v>
      </c>
      <c r="B23" s="64">
        <v>17.7</v>
      </c>
      <c r="C23" s="65">
        <v>14.9</v>
      </c>
      <c r="D23" s="65">
        <v>21.2</v>
      </c>
      <c r="E23" s="65">
        <v>9.2</v>
      </c>
      <c r="F23" s="66">
        <f t="shared" si="0"/>
        <v>15.2</v>
      </c>
      <c r="G23" s="67">
        <f t="shared" si="7"/>
        <v>72.60499955931154</v>
      </c>
      <c r="H23" s="67">
        <f t="shared" si="1"/>
        <v>12.719981608126771</v>
      </c>
      <c r="I23" s="68">
        <v>4.9</v>
      </c>
      <c r="J23" s="66"/>
      <c r="K23" s="68">
        <v>17.9</v>
      </c>
      <c r="L23" s="65">
        <v>16.6</v>
      </c>
      <c r="M23" s="65">
        <v>15.1</v>
      </c>
      <c r="N23" s="65">
        <v>15.5</v>
      </c>
      <c r="O23" s="66">
        <v>15.4</v>
      </c>
      <c r="P23" s="69" t="s">
        <v>108</v>
      </c>
      <c r="Q23" s="70">
        <v>19</v>
      </c>
      <c r="R23" s="67"/>
      <c r="S23" s="67">
        <v>0</v>
      </c>
      <c r="T23" s="67">
        <v>0</v>
      </c>
      <c r="U23" s="71">
        <v>5</v>
      </c>
      <c r="V23" s="64">
        <v>1015.9</v>
      </c>
      <c r="W23" s="121">
        <f t="shared" si="2"/>
        <v>1026.0825139257531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20.243279798659454</v>
      </c>
      <c r="AH23">
        <f t="shared" si="5"/>
        <v>16.934833208606896</v>
      </c>
      <c r="AI23">
        <f t="shared" si="6"/>
        <v>14.697633208606897</v>
      </c>
      <c r="AJ23">
        <f t="shared" si="12"/>
        <v>12.719981608126771</v>
      </c>
      <c r="AT23">
        <f t="shared" si="13"/>
        <v>10.18932675740951</v>
      </c>
    </row>
    <row r="24" spans="1:46" ht="12.75">
      <c r="A24" s="72">
        <v>16</v>
      </c>
      <c r="B24" s="73">
        <v>20.8</v>
      </c>
      <c r="C24" s="74">
        <v>18</v>
      </c>
      <c r="D24" s="74">
        <v>25.1</v>
      </c>
      <c r="E24" s="74">
        <v>13.9</v>
      </c>
      <c r="F24" s="75">
        <f t="shared" si="0"/>
        <v>19.5</v>
      </c>
      <c r="G24" s="67">
        <f t="shared" si="7"/>
        <v>74.90231965379532</v>
      </c>
      <c r="H24" s="76">
        <f t="shared" si="1"/>
        <v>16.187601372622098</v>
      </c>
      <c r="I24" s="77">
        <v>8.9</v>
      </c>
      <c r="J24" s="75"/>
      <c r="K24" s="77">
        <v>20.9</v>
      </c>
      <c r="L24" s="74">
        <v>17.7</v>
      </c>
      <c r="M24" s="74">
        <v>15.8</v>
      </c>
      <c r="N24" s="74">
        <v>15.6</v>
      </c>
      <c r="O24" s="75">
        <v>15.4</v>
      </c>
      <c r="P24" s="78" t="s">
        <v>108</v>
      </c>
      <c r="Q24" s="79">
        <v>7</v>
      </c>
      <c r="R24" s="76"/>
      <c r="S24" s="76">
        <v>0</v>
      </c>
      <c r="T24" s="76">
        <v>0</v>
      </c>
      <c r="U24" s="80">
        <v>4</v>
      </c>
      <c r="V24" s="73">
        <v>1013.7</v>
      </c>
      <c r="W24" s="121">
        <f t="shared" si="2"/>
        <v>1023.7526908302169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24.554767135396354</v>
      </c>
      <c r="AH24">
        <f t="shared" si="5"/>
        <v>20.629290169999656</v>
      </c>
      <c r="AI24">
        <f t="shared" si="6"/>
        <v>18.392090169999655</v>
      </c>
      <c r="AJ24">
        <f t="shared" si="12"/>
        <v>16.187601372622098</v>
      </c>
      <c r="AT24">
        <f t="shared" si="13"/>
        <v>10.238556775348368</v>
      </c>
    </row>
    <row r="25" spans="1:46" ht="12.75">
      <c r="A25" s="63">
        <v>17</v>
      </c>
      <c r="B25" s="64">
        <v>20.1</v>
      </c>
      <c r="C25" s="65">
        <v>17.4</v>
      </c>
      <c r="D25" s="65">
        <v>26.6</v>
      </c>
      <c r="E25" s="65">
        <v>10.3</v>
      </c>
      <c r="F25" s="66">
        <f t="shared" si="0"/>
        <v>18.450000000000003</v>
      </c>
      <c r="G25" s="67">
        <f t="shared" si="7"/>
        <v>75.29253943728207</v>
      </c>
      <c r="H25" s="67">
        <f t="shared" si="1"/>
        <v>15.593261009777782</v>
      </c>
      <c r="I25" s="68">
        <v>6.3</v>
      </c>
      <c r="J25" s="66"/>
      <c r="K25" s="68">
        <v>18.9</v>
      </c>
      <c r="L25" s="65">
        <v>16.1</v>
      </c>
      <c r="M25" s="65">
        <v>16.1</v>
      </c>
      <c r="N25" s="65">
        <v>16.1</v>
      </c>
      <c r="O25" s="66">
        <v>15.5</v>
      </c>
      <c r="P25" s="69" t="s">
        <v>103</v>
      </c>
      <c r="Q25" s="70">
        <v>15</v>
      </c>
      <c r="R25" s="67"/>
      <c r="S25" s="67">
        <v>0</v>
      </c>
      <c r="T25" s="67">
        <v>0</v>
      </c>
      <c r="U25" s="71">
        <v>0</v>
      </c>
      <c r="V25" s="64">
        <v>1010.2</v>
      </c>
      <c r="W25" s="121">
        <f t="shared" si="2"/>
        <v>1020.2420339249492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23.51669164104634</v>
      </c>
      <c r="AH25">
        <f t="shared" si="5"/>
        <v>19.863614328178834</v>
      </c>
      <c r="AI25">
        <f t="shared" si="6"/>
        <v>17.70631432817883</v>
      </c>
      <c r="AJ25">
        <f t="shared" si="12"/>
        <v>15.593261009777782</v>
      </c>
      <c r="AT25">
        <f t="shared" si="13"/>
        <v>10.05957959692771</v>
      </c>
    </row>
    <row r="26" spans="1:46" ht="12.75">
      <c r="A26" s="72">
        <v>18</v>
      </c>
      <c r="B26" s="73">
        <v>18.5</v>
      </c>
      <c r="C26" s="74">
        <v>16</v>
      </c>
      <c r="D26" s="74">
        <v>26.8</v>
      </c>
      <c r="E26" s="74">
        <v>11.1</v>
      </c>
      <c r="F26" s="75">
        <f t="shared" si="0"/>
        <v>18.95</v>
      </c>
      <c r="G26" s="67">
        <f t="shared" si="7"/>
        <v>75.98847004815573</v>
      </c>
      <c r="H26" s="76">
        <f t="shared" si="1"/>
        <v>14.190182571695356</v>
      </c>
      <c r="I26" s="77">
        <v>6.7</v>
      </c>
      <c r="J26" s="75"/>
      <c r="K26" s="77">
        <v>17.1</v>
      </c>
      <c r="L26" s="74">
        <v>16.1</v>
      </c>
      <c r="M26" s="74">
        <v>16.2</v>
      </c>
      <c r="N26" s="74">
        <v>16.3</v>
      </c>
      <c r="O26" s="75">
        <v>15.7</v>
      </c>
      <c r="P26" s="78" t="s">
        <v>103</v>
      </c>
      <c r="Q26" s="79">
        <v>16</v>
      </c>
      <c r="R26" s="76"/>
      <c r="S26" s="76">
        <v>1.2</v>
      </c>
      <c r="T26" s="76">
        <v>1.8</v>
      </c>
      <c r="U26" s="80">
        <v>6</v>
      </c>
      <c r="V26" s="73">
        <v>1005.3</v>
      </c>
      <c r="W26" s="121">
        <f t="shared" si="2"/>
        <v>1015.3484680896769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21.286984900395762</v>
      </c>
      <c r="AH26">
        <f t="shared" si="5"/>
        <v>18.173154145192665</v>
      </c>
      <c r="AI26">
        <f t="shared" si="6"/>
        <v>16.175654145192667</v>
      </c>
      <c r="AJ26">
        <f t="shared" si="12"/>
        <v>14.190182571695356</v>
      </c>
      <c r="AT26">
        <f t="shared" si="13"/>
        <v>10.122315037867196</v>
      </c>
    </row>
    <row r="27" spans="1:46" ht="12.75">
      <c r="A27" s="63">
        <v>19</v>
      </c>
      <c r="B27" s="64">
        <v>17.9</v>
      </c>
      <c r="C27" s="65">
        <v>15</v>
      </c>
      <c r="D27" s="65">
        <v>20.9</v>
      </c>
      <c r="E27" s="65">
        <v>13.9</v>
      </c>
      <c r="F27" s="66">
        <f t="shared" si="0"/>
        <v>17.4</v>
      </c>
      <c r="G27" s="67">
        <f t="shared" si="7"/>
        <v>71.8401316156565</v>
      </c>
      <c r="H27" s="67">
        <f t="shared" si="1"/>
        <v>12.750601438034282</v>
      </c>
      <c r="I27" s="68">
        <v>11.6</v>
      </c>
      <c r="J27" s="66"/>
      <c r="K27" s="68">
        <v>18.8</v>
      </c>
      <c r="L27" s="65">
        <v>17.1</v>
      </c>
      <c r="M27" s="65">
        <v>16.6</v>
      </c>
      <c r="N27" s="65">
        <v>16.5</v>
      </c>
      <c r="O27" s="66">
        <v>15.8</v>
      </c>
      <c r="P27" s="69" t="s">
        <v>108</v>
      </c>
      <c r="Q27" s="70">
        <v>10</v>
      </c>
      <c r="R27" s="67"/>
      <c r="S27" s="67">
        <v>0</v>
      </c>
      <c r="T27" s="67">
        <v>0</v>
      </c>
      <c r="U27" s="71">
        <v>7</v>
      </c>
      <c r="V27" s="64">
        <v>1006.1</v>
      </c>
      <c r="W27" s="121">
        <f t="shared" si="2"/>
        <v>1016.1773170199781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20.49990953559285</v>
      </c>
      <c r="AH27">
        <f t="shared" si="5"/>
        <v>17.04426199146042</v>
      </c>
      <c r="AI27">
        <f t="shared" si="6"/>
        <v>14.72716199146042</v>
      </c>
      <c r="AJ27">
        <f t="shared" si="12"/>
        <v>12.750601438034282</v>
      </c>
      <c r="AT27">
        <f t="shared" si="13"/>
        <v>10.043608841465234</v>
      </c>
    </row>
    <row r="28" spans="1:46" ht="12.75">
      <c r="A28" s="72">
        <v>20</v>
      </c>
      <c r="B28" s="73">
        <v>17.4</v>
      </c>
      <c r="C28" s="74">
        <v>15.4</v>
      </c>
      <c r="D28" s="74">
        <v>22</v>
      </c>
      <c r="E28" s="74">
        <v>11</v>
      </c>
      <c r="F28" s="75">
        <f t="shared" si="0"/>
        <v>16.5</v>
      </c>
      <c r="G28" s="67">
        <f t="shared" si="7"/>
        <v>79.99656133453766</v>
      </c>
      <c r="H28" s="76">
        <f t="shared" si="1"/>
        <v>13.91571118096045</v>
      </c>
      <c r="I28" s="77">
        <v>8.1</v>
      </c>
      <c r="J28" s="75"/>
      <c r="K28" s="77">
        <v>18</v>
      </c>
      <c r="L28" s="74">
        <v>16.9</v>
      </c>
      <c r="M28" s="74">
        <v>16.5</v>
      </c>
      <c r="N28" s="74">
        <v>16.7</v>
      </c>
      <c r="O28" s="75">
        <v>15.7</v>
      </c>
      <c r="P28" s="78" t="s">
        <v>108</v>
      </c>
      <c r="Q28" s="79">
        <v>19</v>
      </c>
      <c r="R28" s="76"/>
      <c r="S28" s="76">
        <v>0</v>
      </c>
      <c r="T28" s="76">
        <v>0</v>
      </c>
      <c r="U28" s="80">
        <v>1</v>
      </c>
      <c r="V28" s="73">
        <v>1012.2</v>
      </c>
      <c r="W28" s="121">
        <f t="shared" si="2"/>
        <v>1022.3559649960727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19.863614328178834</v>
      </c>
      <c r="AH28">
        <f t="shared" si="5"/>
        <v>17.48820841929759</v>
      </c>
      <c r="AI28">
        <f t="shared" si="6"/>
        <v>15.89020841929759</v>
      </c>
      <c r="AJ28">
        <f t="shared" si="12"/>
        <v>13.91571118096045</v>
      </c>
      <c r="AT28">
        <f t="shared" si="13"/>
        <v>10.175805636551253</v>
      </c>
    </row>
    <row r="29" spans="1:46" ht="12.75">
      <c r="A29" s="63">
        <v>21</v>
      </c>
      <c r="B29" s="64">
        <v>19</v>
      </c>
      <c r="C29" s="65">
        <v>16</v>
      </c>
      <c r="D29" s="65">
        <v>24.4</v>
      </c>
      <c r="E29" s="65">
        <v>10.3</v>
      </c>
      <c r="F29" s="66">
        <f t="shared" si="0"/>
        <v>17.35</v>
      </c>
      <c r="G29" s="67">
        <f t="shared" si="7"/>
        <v>71.83067547234394</v>
      </c>
      <c r="H29" s="67">
        <f t="shared" si="1"/>
        <v>13.804829765606135</v>
      </c>
      <c r="I29" s="68">
        <v>7</v>
      </c>
      <c r="J29" s="66"/>
      <c r="K29" s="68">
        <v>19</v>
      </c>
      <c r="L29" s="65">
        <v>16.6</v>
      </c>
      <c r="M29" s="65">
        <v>16.4</v>
      </c>
      <c r="N29" s="65">
        <v>16.9</v>
      </c>
      <c r="O29" s="66">
        <v>15.7</v>
      </c>
      <c r="P29" s="69" t="s">
        <v>103</v>
      </c>
      <c r="Q29" s="70">
        <v>15</v>
      </c>
      <c r="R29" s="67"/>
      <c r="S29" s="67">
        <v>2.5</v>
      </c>
      <c r="T29" s="67">
        <v>3</v>
      </c>
      <c r="U29" s="71">
        <v>1</v>
      </c>
      <c r="V29" s="64">
        <v>1015</v>
      </c>
      <c r="W29" s="121">
        <f t="shared" si="2"/>
        <v>1025.1279599198772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21.962976181766184</v>
      </c>
      <c r="AH29">
        <f t="shared" si="5"/>
        <v>18.173154145192665</v>
      </c>
      <c r="AI29">
        <f t="shared" si="6"/>
        <v>15.776154145192665</v>
      </c>
      <c r="AJ29">
        <f t="shared" si="12"/>
        <v>13.804829765606135</v>
      </c>
      <c r="AT29">
        <f t="shared" si="13"/>
        <v>10.23196340762219</v>
      </c>
    </row>
    <row r="30" spans="1:46" ht="12.75">
      <c r="A30" s="72">
        <v>22</v>
      </c>
      <c r="B30" s="73">
        <v>15.5</v>
      </c>
      <c r="C30" s="74">
        <v>15</v>
      </c>
      <c r="D30" s="74">
        <v>18.9</v>
      </c>
      <c r="E30" s="74">
        <v>15</v>
      </c>
      <c r="F30" s="75">
        <f t="shared" si="0"/>
        <v>16.95</v>
      </c>
      <c r="G30" s="67">
        <f t="shared" si="7"/>
        <v>94.56838535542418</v>
      </c>
      <c r="H30" s="76">
        <f t="shared" si="1"/>
        <v>14.63215144194876</v>
      </c>
      <c r="I30" s="77">
        <v>13</v>
      </c>
      <c r="J30" s="75"/>
      <c r="K30" s="77">
        <v>16.5</v>
      </c>
      <c r="L30" s="74">
        <v>16</v>
      </c>
      <c r="M30" s="74">
        <v>16</v>
      </c>
      <c r="N30" s="74">
        <v>16.6</v>
      </c>
      <c r="O30" s="75">
        <v>15.6</v>
      </c>
      <c r="P30" s="78" t="s">
        <v>108</v>
      </c>
      <c r="Q30" s="79">
        <v>21</v>
      </c>
      <c r="R30" s="76"/>
      <c r="S30" s="76">
        <v>9</v>
      </c>
      <c r="T30" s="76">
        <v>7.5</v>
      </c>
      <c r="U30" s="80">
        <v>8</v>
      </c>
      <c r="V30" s="73">
        <v>1004.9</v>
      </c>
      <c r="W30" s="121">
        <f t="shared" si="2"/>
        <v>1015.0494791787132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17.600767877026804</v>
      </c>
      <c r="AH30">
        <f t="shared" si="5"/>
        <v>17.04426199146042</v>
      </c>
      <c r="AI30">
        <f t="shared" si="6"/>
        <v>16.64476199146042</v>
      </c>
      <c r="AJ30">
        <f t="shared" si="12"/>
        <v>14.63215144194876</v>
      </c>
      <c r="AT30">
        <f t="shared" si="13"/>
        <v>10.12930993095518</v>
      </c>
    </row>
    <row r="31" spans="1:46" ht="12.75">
      <c r="A31" s="63">
        <v>23</v>
      </c>
      <c r="B31" s="64">
        <v>14.4</v>
      </c>
      <c r="C31" s="65">
        <v>12</v>
      </c>
      <c r="D31" s="65">
        <v>20.6</v>
      </c>
      <c r="E31" s="65">
        <v>8.6</v>
      </c>
      <c r="F31" s="66">
        <f t="shared" si="0"/>
        <v>14.600000000000001</v>
      </c>
      <c r="G31" s="67">
        <f t="shared" si="7"/>
        <v>73.79776752876127</v>
      </c>
      <c r="H31" s="67">
        <f t="shared" si="1"/>
        <v>9.788558267993398</v>
      </c>
      <c r="I31" s="68">
        <v>4.1</v>
      </c>
      <c r="J31" s="66"/>
      <c r="K31" s="68">
        <v>17.5</v>
      </c>
      <c r="L31" s="65">
        <v>16.2</v>
      </c>
      <c r="M31" s="65">
        <v>16.1</v>
      </c>
      <c r="N31" s="65">
        <v>16</v>
      </c>
      <c r="O31" s="66">
        <v>15.5</v>
      </c>
      <c r="P31" s="69" t="s">
        <v>103</v>
      </c>
      <c r="Q31" s="70">
        <v>22</v>
      </c>
      <c r="R31" s="67"/>
      <c r="S31" s="67">
        <v>0</v>
      </c>
      <c r="T31" s="67">
        <v>0</v>
      </c>
      <c r="U31" s="71">
        <v>4</v>
      </c>
      <c r="V31" s="64">
        <v>1008.8</v>
      </c>
      <c r="W31" s="121">
        <f t="shared" si="2"/>
        <v>1019.0280763543822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16.39688756623579</v>
      </c>
      <c r="AH31">
        <f t="shared" si="5"/>
        <v>14.01813696808305</v>
      </c>
      <c r="AI31">
        <f t="shared" si="6"/>
        <v>12.10053696808305</v>
      </c>
      <c r="AJ31">
        <f t="shared" si="12"/>
        <v>9.788558267993398</v>
      </c>
      <c r="AT31">
        <f t="shared" si="13"/>
        <v>10.182513925753202</v>
      </c>
    </row>
    <row r="32" spans="1:46" ht="12.75">
      <c r="A32" s="72">
        <v>24</v>
      </c>
      <c r="B32" s="73">
        <v>15</v>
      </c>
      <c r="C32" s="74">
        <v>13.5</v>
      </c>
      <c r="D32" s="74">
        <v>18.7</v>
      </c>
      <c r="E32" s="74">
        <v>14</v>
      </c>
      <c r="F32" s="75">
        <f t="shared" si="0"/>
        <v>16.35</v>
      </c>
      <c r="G32" s="67">
        <f t="shared" si="7"/>
        <v>83.71027546557197</v>
      </c>
      <c r="H32" s="76">
        <f t="shared" si="1"/>
        <v>12.26803155598206</v>
      </c>
      <c r="I32" s="77">
        <v>12</v>
      </c>
      <c r="J32" s="75"/>
      <c r="K32" s="77">
        <v>17</v>
      </c>
      <c r="L32" s="74">
        <v>15.9</v>
      </c>
      <c r="M32" s="74">
        <v>15.8</v>
      </c>
      <c r="N32" s="74">
        <v>15.9</v>
      </c>
      <c r="O32" s="75">
        <v>15.5</v>
      </c>
      <c r="P32" s="78" t="s">
        <v>104</v>
      </c>
      <c r="Q32" s="79">
        <v>29</v>
      </c>
      <c r="R32" s="76"/>
      <c r="S32" s="76">
        <v>8.6</v>
      </c>
      <c r="T32" s="76">
        <v>5</v>
      </c>
      <c r="U32" s="80">
        <v>8</v>
      </c>
      <c r="V32" s="73">
        <v>995</v>
      </c>
      <c r="W32" s="121">
        <f t="shared" si="2"/>
        <v>1005.0670301403011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17.04426199146042</v>
      </c>
      <c r="AH32">
        <f t="shared" si="5"/>
        <v>15.4662986641253</v>
      </c>
      <c r="AI32">
        <f t="shared" si="6"/>
        <v>14.267798664125301</v>
      </c>
      <c r="AJ32">
        <f t="shared" si="12"/>
        <v>12.26803155598206</v>
      </c>
      <c r="AT32">
        <f t="shared" si="13"/>
        <v>10.052690830216825</v>
      </c>
    </row>
    <row r="33" spans="1:46" ht="12.75">
      <c r="A33" s="63">
        <v>25</v>
      </c>
      <c r="B33" s="64">
        <v>13.9</v>
      </c>
      <c r="C33" s="65">
        <v>12.9</v>
      </c>
      <c r="D33" s="65">
        <v>17.9</v>
      </c>
      <c r="E33" s="65">
        <v>9</v>
      </c>
      <c r="F33" s="66">
        <f t="shared" si="0"/>
        <v>13.45</v>
      </c>
      <c r="G33" s="67">
        <f t="shared" si="7"/>
        <v>88.65429548382802</v>
      </c>
      <c r="H33" s="67">
        <f t="shared" si="1"/>
        <v>12.05924261776685</v>
      </c>
      <c r="I33" s="68">
        <v>4.1</v>
      </c>
      <c r="J33" s="66"/>
      <c r="K33" s="68">
        <v>16.5</v>
      </c>
      <c r="L33" s="65">
        <v>15.5</v>
      </c>
      <c r="M33" s="65">
        <v>15.4</v>
      </c>
      <c r="N33" s="65">
        <v>15.8</v>
      </c>
      <c r="O33" s="66">
        <v>15.4</v>
      </c>
      <c r="P33" s="69" t="s">
        <v>103</v>
      </c>
      <c r="Q33" s="70">
        <v>33</v>
      </c>
      <c r="R33" s="67"/>
      <c r="S33" s="67">
        <v>1.7</v>
      </c>
      <c r="T33" s="67">
        <v>1.5</v>
      </c>
      <c r="U33" s="71">
        <v>4</v>
      </c>
      <c r="V33" s="64">
        <v>989.8</v>
      </c>
      <c r="W33" s="121">
        <f t="shared" si="2"/>
        <v>999.8530219700906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15.87400375938533</v>
      </c>
      <c r="AH33">
        <f t="shared" si="5"/>
        <v>14.871986197959439</v>
      </c>
      <c r="AI33">
        <f t="shared" si="6"/>
        <v>14.07298619795944</v>
      </c>
      <c r="AJ33">
        <f t="shared" si="12"/>
        <v>12.05924261776685</v>
      </c>
      <c r="AT33">
        <f t="shared" si="13"/>
        <v>10.042033924949122</v>
      </c>
    </row>
    <row r="34" spans="1:46" ht="12.75">
      <c r="A34" s="72">
        <v>26</v>
      </c>
      <c r="B34" s="73">
        <v>12.5</v>
      </c>
      <c r="C34" s="74">
        <v>11</v>
      </c>
      <c r="D34" s="74">
        <v>16.9</v>
      </c>
      <c r="E34" s="74">
        <v>7.9</v>
      </c>
      <c r="F34" s="75">
        <f t="shared" si="0"/>
        <v>12.399999999999999</v>
      </c>
      <c r="G34" s="67">
        <f t="shared" si="7"/>
        <v>82.29255108377521</v>
      </c>
      <c r="H34" s="76">
        <f t="shared" si="1"/>
        <v>9.566930783038975</v>
      </c>
      <c r="I34" s="77">
        <v>3.1</v>
      </c>
      <c r="J34" s="75"/>
      <c r="K34" s="77">
        <v>15</v>
      </c>
      <c r="L34" s="74">
        <v>15.4</v>
      </c>
      <c r="M34" s="74">
        <v>15.1</v>
      </c>
      <c r="N34" s="74">
        <v>15.5</v>
      </c>
      <c r="O34" s="75">
        <v>15.3</v>
      </c>
      <c r="P34" s="78" t="s">
        <v>103</v>
      </c>
      <c r="Q34" s="79">
        <v>25</v>
      </c>
      <c r="R34" s="76"/>
      <c r="S34" s="76">
        <v>1.3</v>
      </c>
      <c r="T34" s="76">
        <v>1</v>
      </c>
      <c r="U34" s="80">
        <v>4</v>
      </c>
      <c r="V34" s="73">
        <v>1000</v>
      </c>
      <c r="W34" s="121">
        <f t="shared" si="2"/>
        <v>1010.206694465328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14.487015299685174</v>
      </c>
      <c r="AH34">
        <f t="shared" si="5"/>
        <v>13.120234466007751</v>
      </c>
      <c r="AI34">
        <f t="shared" si="6"/>
        <v>11.921734466007752</v>
      </c>
      <c r="AJ34">
        <f t="shared" si="12"/>
        <v>9.566930783038975</v>
      </c>
      <c r="AT34">
        <f t="shared" si="13"/>
        <v>10.04846808967693</v>
      </c>
    </row>
    <row r="35" spans="1:46" ht="12.75">
      <c r="A35" s="63">
        <v>27</v>
      </c>
      <c r="B35" s="64">
        <v>14</v>
      </c>
      <c r="C35" s="65">
        <v>12</v>
      </c>
      <c r="D35" s="65">
        <v>19.9</v>
      </c>
      <c r="E35" s="65">
        <v>11.3</v>
      </c>
      <c r="F35" s="66">
        <f t="shared" si="0"/>
        <v>15.6</v>
      </c>
      <c r="G35" s="67">
        <f t="shared" si="7"/>
        <v>77.73569179647133</v>
      </c>
      <c r="H35" s="67">
        <f t="shared" si="1"/>
        <v>10.177621979925243</v>
      </c>
      <c r="I35" s="68">
        <v>8</v>
      </c>
      <c r="J35" s="66"/>
      <c r="K35" s="68">
        <v>17</v>
      </c>
      <c r="L35" s="65">
        <v>15.6</v>
      </c>
      <c r="M35" s="65">
        <v>15</v>
      </c>
      <c r="N35" s="65">
        <v>15.3</v>
      </c>
      <c r="O35" s="66">
        <v>15.3</v>
      </c>
      <c r="P35" s="69" t="s">
        <v>103</v>
      </c>
      <c r="Q35" s="70">
        <v>19</v>
      </c>
      <c r="R35" s="67"/>
      <c r="S35" s="67">
        <v>0</v>
      </c>
      <c r="T35" s="67">
        <v>0</v>
      </c>
      <c r="U35" s="71">
        <v>5</v>
      </c>
      <c r="V35" s="64">
        <v>1005.4</v>
      </c>
      <c r="W35" s="121">
        <f t="shared" si="2"/>
        <v>1015.6078880316574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15.977392985196072</v>
      </c>
      <c r="AH35">
        <f t="shared" si="5"/>
        <v>14.01813696808305</v>
      </c>
      <c r="AI35">
        <f t="shared" si="6"/>
        <v>12.42013696808305</v>
      </c>
      <c r="AJ35">
        <f t="shared" si="12"/>
        <v>10.177621979925243</v>
      </c>
      <c r="AT35">
        <f t="shared" si="13"/>
        <v>10.077317019978018</v>
      </c>
    </row>
    <row r="36" spans="1:46" ht="12.75">
      <c r="A36" s="72">
        <v>28</v>
      </c>
      <c r="B36" s="73">
        <v>18</v>
      </c>
      <c r="C36" s="74">
        <v>15.1</v>
      </c>
      <c r="D36" s="74">
        <v>22.4</v>
      </c>
      <c r="E36" s="74">
        <v>9.2</v>
      </c>
      <c r="F36" s="75">
        <f t="shared" si="0"/>
        <v>15.799999999999999</v>
      </c>
      <c r="G36" s="67">
        <f t="shared" si="7"/>
        <v>71.92303170876032</v>
      </c>
      <c r="H36" s="76">
        <f t="shared" si="1"/>
        <v>12.864243333746773</v>
      </c>
      <c r="I36" s="77">
        <v>4.6</v>
      </c>
      <c r="J36" s="75"/>
      <c r="K36" s="77">
        <v>18</v>
      </c>
      <c r="L36" s="74">
        <v>15.7</v>
      </c>
      <c r="M36" s="74">
        <v>14.7</v>
      </c>
      <c r="N36" s="74">
        <v>15</v>
      </c>
      <c r="O36" s="75">
        <v>15.2</v>
      </c>
      <c r="P36" s="78" t="s">
        <v>103</v>
      </c>
      <c r="Q36" s="79">
        <v>27</v>
      </c>
      <c r="R36" s="76"/>
      <c r="S36" s="76">
        <v>0</v>
      </c>
      <c r="T36" s="76">
        <v>0</v>
      </c>
      <c r="U36" s="80">
        <v>4</v>
      </c>
      <c r="V36" s="73">
        <v>1009.3</v>
      </c>
      <c r="W36" s="121">
        <f t="shared" si="2"/>
        <v>1019.4058764188125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20.629290169999656</v>
      </c>
      <c r="AH36">
        <f t="shared" si="5"/>
        <v>17.154310910261028</v>
      </c>
      <c r="AI36">
        <f t="shared" si="6"/>
        <v>14.837210910261028</v>
      </c>
      <c r="AJ36">
        <f t="shared" si="12"/>
        <v>12.864243333746773</v>
      </c>
      <c r="AT36">
        <f t="shared" si="13"/>
        <v>10.155964996072575</v>
      </c>
    </row>
    <row r="37" spans="1:46" ht="12.75">
      <c r="A37" s="63">
        <v>29</v>
      </c>
      <c r="B37" s="64">
        <v>20.2</v>
      </c>
      <c r="C37" s="65">
        <v>17.1</v>
      </c>
      <c r="D37" s="65">
        <v>22.9</v>
      </c>
      <c r="E37" s="65">
        <v>14.1</v>
      </c>
      <c r="F37" s="66">
        <f t="shared" si="0"/>
        <v>18.5</v>
      </c>
      <c r="G37" s="67">
        <f t="shared" si="7"/>
        <v>71.89957394432713</v>
      </c>
      <c r="H37" s="67">
        <f t="shared" si="1"/>
        <v>14.971767651385953</v>
      </c>
      <c r="I37" s="68">
        <v>10.9</v>
      </c>
      <c r="J37" s="66"/>
      <c r="K37" s="68">
        <v>18.8</v>
      </c>
      <c r="L37" s="65">
        <v>15.9</v>
      </c>
      <c r="M37" s="65">
        <v>15.2</v>
      </c>
      <c r="N37" s="65">
        <v>15.3</v>
      </c>
      <c r="O37" s="66">
        <v>15.2</v>
      </c>
      <c r="P37" s="69" t="s">
        <v>103</v>
      </c>
      <c r="Q37" s="70">
        <v>26</v>
      </c>
      <c r="R37" s="67"/>
      <c r="S37" s="67">
        <v>0</v>
      </c>
      <c r="T37" s="67">
        <v>0</v>
      </c>
      <c r="U37" s="71">
        <v>6</v>
      </c>
      <c r="V37" s="64">
        <v>1010.7</v>
      </c>
      <c r="W37" s="121">
        <f t="shared" si="2"/>
        <v>1020.7435594719476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23.662594987352087</v>
      </c>
      <c r="AH37">
        <f t="shared" si="5"/>
        <v>19.490204980077856</v>
      </c>
      <c r="AI37">
        <f t="shared" si="6"/>
        <v>17.01330498007786</v>
      </c>
      <c r="AJ37">
        <f t="shared" si="12"/>
        <v>14.971767651385953</v>
      </c>
      <c r="AT37">
        <f t="shared" si="13"/>
        <v>10.127959919877178</v>
      </c>
    </row>
    <row r="38" spans="1:46" ht="12.75">
      <c r="A38" s="72">
        <v>30</v>
      </c>
      <c r="B38" s="73">
        <v>19.8</v>
      </c>
      <c r="C38" s="74">
        <v>17</v>
      </c>
      <c r="D38" s="74">
        <v>27.8</v>
      </c>
      <c r="E38" s="74">
        <v>10.1</v>
      </c>
      <c r="F38" s="75">
        <f t="shared" si="0"/>
        <v>18.95</v>
      </c>
      <c r="G38" s="67">
        <f t="shared" si="7"/>
        <v>74.20783395817759</v>
      </c>
      <c r="H38" s="76">
        <f t="shared" si="1"/>
        <v>15.077876121880715</v>
      </c>
      <c r="I38" s="77">
        <v>6.1</v>
      </c>
      <c r="J38" s="75"/>
      <c r="K38" s="77">
        <v>18.8</v>
      </c>
      <c r="L38" s="74">
        <v>16.2</v>
      </c>
      <c r="M38" s="74">
        <v>15.3</v>
      </c>
      <c r="N38" s="74">
        <v>15.5</v>
      </c>
      <c r="O38" s="75">
        <v>15.3</v>
      </c>
      <c r="P38" s="78" t="s">
        <v>103</v>
      </c>
      <c r="Q38" s="79">
        <v>22</v>
      </c>
      <c r="R38" s="76"/>
      <c r="S38" s="76">
        <v>0</v>
      </c>
      <c r="T38" s="76">
        <v>0</v>
      </c>
      <c r="U38" s="80">
        <v>2</v>
      </c>
      <c r="V38" s="73">
        <v>1015.9</v>
      </c>
      <c r="W38" s="121">
        <f t="shared" si="2"/>
        <v>1026.0090973226947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23.08369525584915</v>
      </c>
      <c r="AH38">
        <f t="shared" si="5"/>
        <v>19.367110246872254</v>
      </c>
      <c r="AI38">
        <f t="shared" si="6"/>
        <v>17.129910246872253</v>
      </c>
      <c r="AJ38">
        <f t="shared" si="12"/>
        <v>15.077876121880715</v>
      </c>
      <c r="AT38">
        <f t="shared" si="13"/>
        <v>10.149479178713282</v>
      </c>
    </row>
    <row r="39" spans="1:46" ht="12.75">
      <c r="A39" s="63">
        <v>31</v>
      </c>
      <c r="B39" s="64">
        <v>21.4</v>
      </c>
      <c r="C39" s="65">
        <v>18.8</v>
      </c>
      <c r="D39" s="65">
        <v>29.7</v>
      </c>
      <c r="E39" s="65">
        <v>13.6</v>
      </c>
      <c r="F39" s="66">
        <f t="shared" si="0"/>
        <v>21.65</v>
      </c>
      <c r="G39" s="67">
        <f t="shared" si="7"/>
        <v>76.98531167266655</v>
      </c>
      <c r="H39" s="67">
        <f t="shared" si="1"/>
        <v>17.199171508866247</v>
      </c>
      <c r="I39" s="68">
        <v>9.9</v>
      </c>
      <c r="J39" s="66"/>
      <c r="K39" s="68">
        <v>19.9</v>
      </c>
      <c r="L39" s="65">
        <v>16.9</v>
      </c>
      <c r="M39" s="65">
        <v>16.1</v>
      </c>
      <c r="N39" s="65">
        <v>16</v>
      </c>
      <c r="O39" s="66">
        <v>15.4</v>
      </c>
      <c r="P39" s="69" t="s">
        <v>136</v>
      </c>
      <c r="Q39" s="70">
        <v>24</v>
      </c>
      <c r="R39" s="67"/>
      <c r="S39" s="67">
        <v>4.5</v>
      </c>
      <c r="T39" s="67">
        <v>2</v>
      </c>
      <c r="U39" s="71">
        <v>1</v>
      </c>
      <c r="V39" s="64">
        <v>1002.6</v>
      </c>
      <c r="W39" s="121">
        <f t="shared" si="2"/>
        <v>1012.5222439384312</v>
      </c>
      <c r="X39" s="127">
        <v>0</v>
      </c>
      <c r="Y39" s="134">
        <v>0</v>
      </c>
      <c r="Z39" s="127">
        <v>1</v>
      </c>
      <c r="AA39">
        <f t="shared" si="8"/>
        <v>31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25.476232178891028</v>
      </c>
      <c r="AH39">
        <f t="shared" si="5"/>
        <v>21.690356745371425</v>
      </c>
      <c r="AI39">
        <f t="shared" si="6"/>
        <v>19.612956745371427</v>
      </c>
      <c r="AJ39">
        <f t="shared" si="12"/>
        <v>17.199171508866247</v>
      </c>
      <c r="AT39">
        <f t="shared" si="13"/>
        <v>10.228076354382209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10.06703014030111</v>
      </c>
    </row>
    <row r="41" spans="1:46" ht="13.5" thickBot="1">
      <c r="A41" s="113" t="s">
        <v>19</v>
      </c>
      <c r="B41" s="114">
        <f>SUM(B9:B39)</f>
        <v>526.6999999999999</v>
      </c>
      <c r="C41" s="115">
        <f aca="true" t="shared" si="14" ref="C41:U41">SUM(C9:C39)</f>
        <v>454.90000000000003</v>
      </c>
      <c r="D41" s="115">
        <f t="shared" si="14"/>
        <v>692.3999999999999</v>
      </c>
      <c r="E41" s="115">
        <f t="shared" si="14"/>
        <v>343.80000000000007</v>
      </c>
      <c r="F41" s="116">
        <f t="shared" si="14"/>
        <v>518.1</v>
      </c>
      <c r="G41" s="117">
        <f t="shared" si="14"/>
        <v>2388.3370400994663</v>
      </c>
      <c r="H41" s="117">
        <f>SUM(H9:H39)</f>
        <v>398.89897250013087</v>
      </c>
      <c r="I41" s="118">
        <f t="shared" si="14"/>
        <v>226.99999999999997</v>
      </c>
      <c r="J41" s="116">
        <f t="shared" si="14"/>
        <v>0</v>
      </c>
      <c r="K41" s="118">
        <f t="shared" si="14"/>
        <v>551.8</v>
      </c>
      <c r="L41" s="115">
        <f t="shared" si="14"/>
        <v>502.5999999999999</v>
      </c>
      <c r="M41" s="115">
        <f t="shared" si="14"/>
        <v>485.30000000000007</v>
      </c>
      <c r="N41" s="115">
        <f t="shared" si="14"/>
        <v>490.90000000000003</v>
      </c>
      <c r="O41" s="116">
        <f t="shared" si="14"/>
        <v>478.8</v>
      </c>
      <c r="P41" s="114"/>
      <c r="Q41" s="119">
        <f t="shared" si="14"/>
        <v>649</v>
      </c>
      <c r="R41" s="117">
        <f t="shared" si="14"/>
        <v>0</v>
      </c>
      <c r="S41" s="117">
        <f>SUM(S9:S39)</f>
        <v>45.6</v>
      </c>
      <c r="T41" s="139">
        <v>34.7</v>
      </c>
      <c r="U41" s="119">
        <f t="shared" si="14"/>
        <v>152</v>
      </c>
      <c r="V41" s="117">
        <f>SUM(V9:V39)</f>
        <v>31244.4</v>
      </c>
      <c r="W41" s="123">
        <f>SUM(W9:W39)</f>
        <v>31558.351627347045</v>
      </c>
      <c r="X41" s="117">
        <f>SUM(X9:X39)</f>
        <v>0</v>
      </c>
      <c r="Y41" s="123">
        <f>SUM(Y9:Y39)</f>
        <v>0</v>
      </c>
      <c r="Z41" s="138">
        <f>SUM(Z9:Z39)</f>
        <v>1</v>
      </c>
      <c r="AA41">
        <f>MAX(AA9:AA39)</f>
        <v>31</v>
      </c>
      <c r="AB41">
        <f>MAX(AB9:AB39)</f>
        <v>7</v>
      </c>
      <c r="AC41">
        <f>MAX(AC9:AC39)</f>
        <v>7</v>
      </c>
      <c r="AD41">
        <f>MAX(AD9:AD39)</f>
        <v>13</v>
      </c>
      <c r="AE41">
        <f>MAX(AE9:AE39)</f>
        <v>31</v>
      </c>
      <c r="AT41">
        <f t="shared" si="13"/>
        <v>10.053021970090592</v>
      </c>
    </row>
    <row r="42" spans="1:46" ht="12.75">
      <c r="A42" s="72" t="s">
        <v>20</v>
      </c>
      <c r="B42" s="73">
        <f>AVERAGE(B9:B39)</f>
        <v>16.99032258064516</v>
      </c>
      <c r="C42" s="74">
        <f aca="true" t="shared" si="15" ref="C42:U42">AVERAGE(C9:C39)</f>
        <v>14.674193548387098</v>
      </c>
      <c r="D42" s="74">
        <f t="shared" si="15"/>
        <v>22.33548387096774</v>
      </c>
      <c r="E42" s="74">
        <f t="shared" si="15"/>
        <v>11.090322580645163</v>
      </c>
      <c r="F42" s="75">
        <f t="shared" si="15"/>
        <v>16.712903225806453</v>
      </c>
      <c r="G42" s="76">
        <f t="shared" si="15"/>
        <v>77.04313032578924</v>
      </c>
      <c r="H42" s="76">
        <f>AVERAGE(H9:H39)</f>
        <v>12.867708790326802</v>
      </c>
      <c r="I42" s="77">
        <f t="shared" si="15"/>
        <v>7.322580645161289</v>
      </c>
      <c r="J42" s="75" t="e">
        <f t="shared" si="15"/>
        <v>#DIV/0!</v>
      </c>
      <c r="K42" s="77">
        <f t="shared" si="15"/>
        <v>17.799999999999997</v>
      </c>
      <c r="L42" s="74">
        <f t="shared" si="15"/>
        <v>16.21290322580645</v>
      </c>
      <c r="M42" s="74">
        <f t="shared" si="15"/>
        <v>15.654838709677422</v>
      </c>
      <c r="N42" s="74">
        <f t="shared" si="15"/>
        <v>15.835483870967742</v>
      </c>
      <c r="O42" s="75">
        <f t="shared" si="15"/>
        <v>15.44516129032258</v>
      </c>
      <c r="P42" s="73"/>
      <c r="Q42" s="75">
        <f t="shared" si="15"/>
        <v>20.93548387096774</v>
      </c>
      <c r="R42" s="76" t="e">
        <f t="shared" si="15"/>
        <v>#DIV/0!</v>
      </c>
      <c r="S42" s="76">
        <f>AVERAGE(S9:S39)</f>
        <v>1.52</v>
      </c>
      <c r="T42" s="76">
        <v>1.1</v>
      </c>
      <c r="U42" s="76">
        <f t="shared" si="15"/>
        <v>4.903225806451613</v>
      </c>
      <c r="V42" s="76">
        <f>AVERAGE(V9:V39)</f>
        <v>1007.8838709677419</v>
      </c>
      <c r="W42" s="124">
        <f>AVERAGE(W9:W39)</f>
        <v>1018.0113428176467</v>
      </c>
      <c r="X42" s="127"/>
      <c r="Y42" s="134"/>
      <c r="Z42" s="130"/>
      <c r="AT42">
        <f t="shared" si="13"/>
        <v>10.20669446532807</v>
      </c>
    </row>
    <row r="43" spans="1:46" ht="12.75">
      <c r="A43" s="72" t="s">
        <v>21</v>
      </c>
      <c r="B43" s="73">
        <f>MAX(B9:B39)</f>
        <v>21.4</v>
      </c>
      <c r="C43" s="74">
        <f aca="true" t="shared" si="16" ref="C43:U43">MAX(C9:C39)</f>
        <v>18.8</v>
      </c>
      <c r="D43" s="74">
        <f t="shared" si="16"/>
        <v>29.7</v>
      </c>
      <c r="E43" s="74">
        <f t="shared" si="16"/>
        <v>15.2</v>
      </c>
      <c r="F43" s="75">
        <f t="shared" si="16"/>
        <v>21.65</v>
      </c>
      <c r="G43" s="76">
        <f t="shared" si="16"/>
        <v>94.56838535542418</v>
      </c>
      <c r="H43" s="76">
        <f>MAX(H9:H39)</f>
        <v>17.199171508866247</v>
      </c>
      <c r="I43" s="77">
        <f t="shared" si="16"/>
        <v>13</v>
      </c>
      <c r="J43" s="75">
        <f t="shared" si="16"/>
        <v>0</v>
      </c>
      <c r="K43" s="77">
        <f t="shared" si="16"/>
        <v>20.9</v>
      </c>
      <c r="L43" s="74">
        <f t="shared" si="16"/>
        <v>17.7</v>
      </c>
      <c r="M43" s="74">
        <f t="shared" si="16"/>
        <v>16.6</v>
      </c>
      <c r="N43" s="74">
        <f t="shared" si="16"/>
        <v>16.9</v>
      </c>
      <c r="O43" s="75">
        <f t="shared" si="16"/>
        <v>15.8</v>
      </c>
      <c r="P43" s="73"/>
      <c r="Q43" s="70">
        <f t="shared" si="16"/>
        <v>33</v>
      </c>
      <c r="R43" s="76">
        <f t="shared" si="16"/>
        <v>0</v>
      </c>
      <c r="S43" s="76">
        <f>MAX(S9:S39)</f>
        <v>9.2</v>
      </c>
      <c r="T43" s="140">
        <v>7.5</v>
      </c>
      <c r="U43" s="70">
        <f t="shared" si="16"/>
        <v>8</v>
      </c>
      <c r="V43" s="76">
        <f>MAX(V9:V39)</f>
        <v>1015.9</v>
      </c>
      <c r="W43" s="124">
        <f>MAX(W9:W39)</f>
        <v>1026.1427320606572</v>
      </c>
      <c r="X43" s="127"/>
      <c r="Y43" s="134"/>
      <c r="Z43" s="127"/>
      <c r="AT43">
        <f t="shared" si="13"/>
        <v>10.207888031657369</v>
      </c>
    </row>
    <row r="44" spans="1:46" ht="13.5" thickBot="1">
      <c r="A44" s="81" t="s">
        <v>22</v>
      </c>
      <c r="B44" s="82">
        <f>MIN(B9:B39)</f>
        <v>12.5</v>
      </c>
      <c r="C44" s="83">
        <f aca="true" t="shared" si="17" ref="C44:U44">MIN(C9:C39)</f>
        <v>11</v>
      </c>
      <c r="D44" s="83">
        <f t="shared" si="17"/>
        <v>16.9</v>
      </c>
      <c r="E44" s="83">
        <f t="shared" si="17"/>
        <v>6.5</v>
      </c>
      <c r="F44" s="84">
        <f t="shared" si="17"/>
        <v>12.399999999999999</v>
      </c>
      <c r="G44" s="85">
        <f t="shared" si="17"/>
        <v>66.04124682636817</v>
      </c>
      <c r="H44" s="85">
        <f>MIN(H9:H39)</f>
        <v>9.47758740965747</v>
      </c>
      <c r="I44" s="86">
        <f t="shared" si="17"/>
        <v>1.8</v>
      </c>
      <c r="J44" s="84">
        <f t="shared" si="17"/>
        <v>0</v>
      </c>
      <c r="K44" s="86">
        <f t="shared" si="17"/>
        <v>15</v>
      </c>
      <c r="L44" s="83">
        <f t="shared" si="17"/>
        <v>14.1</v>
      </c>
      <c r="M44" s="83">
        <f t="shared" si="17"/>
        <v>14.6</v>
      </c>
      <c r="N44" s="83">
        <f t="shared" si="17"/>
        <v>15</v>
      </c>
      <c r="O44" s="84">
        <f t="shared" si="17"/>
        <v>15.2</v>
      </c>
      <c r="P44" s="82"/>
      <c r="Q44" s="120">
        <f t="shared" si="17"/>
        <v>7</v>
      </c>
      <c r="R44" s="85">
        <f t="shared" si="17"/>
        <v>0</v>
      </c>
      <c r="S44" s="85">
        <f>MIN(S9:S39)</f>
        <v>0</v>
      </c>
      <c r="T44" s="141">
        <v>0</v>
      </c>
      <c r="U44" s="120">
        <f t="shared" si="17"/>
        <v>0</v>
      </c>
      <c r="V44" s="85">
        <f>MIN(V9:V39)</f>
        <v>989.8</v>
      </c>
      <c r="W44" s="125">
        <f>MIN(W9:W39)</f>
        <v>999.8530219700906</v>
      </c>
      <c r="X44" s="128"/>
      <c r="Y44" s="136"/>
      <c r="Z44" s="128"/>
      <c r="AT44">
        <f t="shared" si="13"/>
        <v>10.105876418812501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10.04355947194761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10.109097322694861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9.922243938431144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12</v>
      </c>
      <c r="C61">
        <f>DCOUNTA(S8:S38,1,C59:C60)</f>
        <v>10</v>
      </c>
      <c r="D61">
        <f>DCOUNTA(S8:S38,1,D59:D60)</f>
        <v>5</v>
      </c>
      <c r="F61">
        <f>DCOUNTA(S8:S38,1,F59:F60)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9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D39" sqref="D3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102</v>
      </c>
      <c r="I4" s="60" t="s">
        <v>56</v>
      </c>
      <c r="J4" s="60">
        <v>2005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5" t="s">
        <v>140</v>
      </c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22.33548387096774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11.090322580645163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16.712903225806453</v>
      </c>
      <c r="D9" s="5">
        <v>0.3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29.7</v>
      </c>
      <c r="C10" s="5" t="s">
        <v>32</v>
      </c>
      <c r="D10" s="5">
        <f>Data1!$AA$41</f>
        <v>31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6.5</v>
      </c>
      <c r="C11" s="5" t="s">
        <v>32</v>
      </c>
      <c r="D11" s="24">
        <f>Data1!$AB$41</f>
        <v>7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1.8</v>
      </c>
      <c r="C12" s="5" t="s">
        <v>32</v>
      </c>
      <c r="D12" s="24">
        <f>Data1!$AC$41</f>
        <v>7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15.44516129032258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45.6</v>
      </c>
      <c r="D17" s="5">
        <v>91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11</v>
      </c>
      <c r="D18" s="5"/>
      <c r="E18" s="3"/>
      <c r="F18" s="40">
        <v>10</v>
      </c>
      <c r="G18" s="93" t="s">
        <v>116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117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119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9.2</v>
      </c>
      <c r="D21" s="5"/>
      <c r="E21" s="3"/>
      <c r="F21" s="40">
        <v>13</v>
      </c>
      <c r="G21" s="93" t="s">
        <v>120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13</v>
      </c>
      <c r="D22" s="5"/>
      <c r="E22" s="3"/>
      <c r="F22" s="40">
        <v>14</v>
      </c>
      <c r="G22" s="93" t="s">
        <v>121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31</v>
      </c>
      <c r="F25" s="40">
        <v>17</v>
      </c>
      <c r="G25" s="93" t="s">
        <v>124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 t="s">
        <v>125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126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127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128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33</v>
      </c>
      <c r="D30" s="5"/>
      <c r="E30" s="5"/>
      <c r="F30" s="40">
        <v>22</v>
      </c>
      <c r="G30" s="93" t="s">
        <v>129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0</v>
      </c>
      <c r="D31" s="22"/>
      <c r="E31" s="5"/>
      <c r="F31" s="40">
        <v>23</v>
      </c>
      <c r="G31" s="93" t="s">
        <v>130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131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133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134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135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1</v>
      </c>
      <c r="D37" s="5"/>
      <c r="E37" s="3"/>
      <c r="F37" s="40">
        <v>29</v>
      </c>
      <c r="G37" s="93" t="s">
        <v>137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138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0</v>
      </c>
      <c r="D39" s="5"/>
      <c r="E39" s="3"/>
      <c r="F39" s="40">
        <v>31</v>
      </c>
      <c r="G39" s="95" t="s">
        <v>139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142" t="s">
        <v>141</v>
      </c>
      <c r="B43" s="3" t="s">
        <v>142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 t="s">
        <v>143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 t="s">
        <v>144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2009-08-12T13:25:01Z</dcterms:modified>
  <cp:category/>
  <cp:version/>
  <cp:contentType/>
  <cp:contentStatus/>
</cp:coreProperties>
</file>