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<sst xmlns="http://schemas.openxmlformats.org/spreadsheetml/2006/main" count="197" uniqueCount="150">
  <si>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</si>
  <si>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</si>
  <si>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</si>
  <si>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</si>
  <si>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</si>
  <si>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</si>
  <si>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</si>
  <si>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</si>
  <si>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</si>
  <si>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</si>
  <si>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</si>
  <si>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</si>
  <si>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</si>
  <si>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</si>
  <si>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</si>
  <si>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</si>
  <si>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</si>
  <si>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</si>
  <si>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</si>
  <si>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</si>
  <si>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</si>
  <si>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</si>
  <si>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</si>
  <si>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</si>
  <si>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</si>
  <si>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</si>
  <si>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</si>
  <si>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</si>
  <si>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</si>
  <si>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</si>
  <si>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</si>
  <si>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</si>
  <si>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</si>
  <si>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</si>
  <si>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</si>
  <si>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</si>
  <si>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</si>
  <si>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</si>
  <si>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</si>
  <si>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</si>
  <si>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</si>
  <si>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</si>
  <si>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</si>
  <si>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</si>
  <si>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</si>
  <si>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</si>
  <si>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</si>
  <si>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</si>
  <si>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</si>
  <si>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</si>
  <si>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</si>
  <si>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</si>
  <si>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</si>
  <si>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</si>
  <si>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</si>
  <si>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</si>
  <si>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</si>
  <si>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</si>
  <si>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</si>
  <si>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</si>
  <si>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</si>
  <si>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</si>
  <si>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</si>
  <si>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</si>
  <si>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</si>
  <si>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</si>
  <si>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</si>
  <si>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</si>
  <si>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</si>
  <si>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</si>
  <si>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</si>
  <si>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</si>
  <si>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</si>
  <si>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</si>
  <si>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</si>
  <si>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</si>
  <si>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</si>
  <si>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</si>
  <si>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</si>
  <si>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</si>
  <si>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</si>
  <si>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</si>
  <si>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</si>
  <si>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</si>
  <si>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</si>
  <si>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</si>
  <si>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</si>
  <si>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</si>
  <si>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</si>
  <si>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</si>
  <si>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</si>
  <si>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</si>
  <si>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</si>
  <si>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</si>
  <si>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</si>
  <si>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</si>
  <si>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</si>
  <si>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</si>
  <si>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</si>
  <si>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</si>
  <si>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</si>
  <si>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August</t>
  </si>
  <si>
    <t>W</t>
  </si>
  <si>
    <t>NW</t>
  </si>
  <si>
    <t>Breezy and much cooler than recent days. A few blustery but light showers pm.</t>
  </si>
  <si>
    <t>Cloud and much cooler, with light rain at times. More persistent rain by evening. Windy.</t>
  </si>
  <si>
    <t>Cloud and cool start, but cloud breaking to give very warm sunny spells by afternoon.</t>
  </si>
  <si>
    <t>CALM</t>
  </si>
  <si>
    <t>tr</t>
  </si>
  <si>
    <t>Cloudy humid. Bright spells but hazy. Warm night, some drizzle after midnight</t>
  </si>
  <si>
    <t>Very humid and cloudy, with little or no brightness. Feeling very warm. Slight drizzle pm.</t>
  </si>
  <si>
    <t>Becoming hot with long sunny spells, though more cloud pm. Rain by midnight.</t>
  </si>
  <si>
    <t>Fresher but still warm, with decent sunny spells and fairly light winds throughout.</t>
  </si>
  <si>
    <t>Sunny intervals and becoming very warm. More cloudy later with a few light showers.</t>
  </si>
  <si>
    <t>Cloudy and cool with blustery NW winds. Brief bright intervals; showery rain overnight.</t>
  </si>
  <si>
    <t>Rather cool again and still rather windy too. Mostly cloudy with very little brightness.</t>
  </si>
  <si>
    <t>A little warmer with some sunshine, but still quite breezy. Light, brief shower overnight.</t>
  </si>
  <si>
    <t>Mostly cloudy but reasonably warm. Cloudy with some heavy rain by midnight.</t>
  </si>
  <si>
    <t>A wet start, and staying cloudy and very much cooler with blustery showers.</t>
  </si>
  <si>
    <t>Rather cloudy start with some drizzle. Becoming brighter and warmer with some sun.</t>
  </si>
  <si>
    <t>SW</t>
  </si>
  <si>
    <t>Mostly cloudy and cooler, with only fleeting bright intervals. Light winds on the whole.</t>
  </si>
  <si>
    <t>Warm with sunny spells. Cumulus clous bubbling up, but just a light shower pm.</t>
  </si>
  <si>
    <t>SE</t>
  </si>
  <si>
    <t>Cloudy morning with showers developing by afternoon, some heavy with thunder.*</t>
  </si>
  <si>
    <t>17th: Thundery rain from 1400-1500BST. More thunder in the vicinity around 1930 BST.</t>
  </si>
  <si>
    <t>S</t>
  </si>
  <si>
    <t>Still a lot of cloud, but bright spells too. Heavy showers developing by late-afternoon.</t>
  </si>
  <si>
    <t>18th: Thunder in distance late afternoon (around 1700 BST).</t>
  </si>
  <si>
    <t>Cloudy spells with a few showers at times. Some sunshine and rather warm.</t>
  </si>
  <si>
    <t>A mixture of bright intervals and scattered showers. A little cooler.</t>
  </si>
  <si>
    <t>Quite windy at times but mostly dry and bright.</t>
  </si>
  <si>
    <t>Further bright spells and cloudier interludes too.</t>
  </si>
  <si>
    <t>Cloudy on the whole with rain, some thundery, persistent and heavy into afternoon/eve.</t>
  </si>
  <si>
    <t>A mixture of sunshine and cloudier spells. An improvement on yesterday!</t>
  </si>
  <si>
    <t>Cloudy on the whole with some showery rain during the afternoon.</t>
  </si>
  <si>
    <t>Bright intervals but mostly cloudy with an odd light shower during the afternoon.</t>
  </si>
  <si>
    <t>Bright and breezy with some sunshine. Cloudier by evening with rain later and overnight.</t>
  </si>
  <si>
    <t>23rd: Thundery rain pm - some thunder heard intermittently.</t>
  </si>
  <si>
    <t>A day of blustery winds and scattered, mainly light showers. Feeling rather cool.</t>
  </si>
  <si>
    <t>Days of gale gusts</t>
  </si>
  <si>
    <t>Sunshine and heavy showers, briefly with hail later. Feeling cool in the fresh wind.</t>
  </si>
  <si>
    <t>Bright with lightish winds for most of the day. Clouding over with periods of rain eve/night.</t>
  </si>
  <si>
    <t>Warm and drizzly morning;staying muggy and cloudy with further rain overnight.</t>
  </si>
  <si>
    <t>NOTES</t>
  </si>
  <si>
    <t>Mean temp 16.5C lowest locally since 1999 (16.0C); mean max and mean min all lowest since 1999; highest max 28.5C lowest in August</t>
  </si>
  <si>
    <t>since 2002 (28.4C); lowest max 16.2C lowest since 2003 (14.5C); lowest min 6.5C equal lowest with 2005 since 2003 (3.5C); highest min 14.8C</t>
  </si>
  <si>
    <t>lowest on record; rainfall 100.5mm 201% of average, yet only wettest since 2004 (154.2mm); wettest day 20.2mm wettest since 12th Oct;</t>
  </si>
  <si>
    <t>a very wet August!</t>
  </si>
  <si>
    <r>
      <t>Summer statistics</t>
    </r>
    <r>
      <rPr>
        <sz val="10"/>
        <rFont val="Arial"/>
        <family val="0"/>
      </rPr>
      <t>: Warmest summer on record with mean temp 17.8C. A summer of contrasts, with an exceptionally dry June (11.4mm) and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</si>
</sst>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20.3</c:v>
                </c:pt>
                <c:pt idx="1">
                  <c:v>18.1</c:v>
                </c:pt>
                <c:pt idx="2">
                  <c:v>24.3</c:v>
                </c:pt>
                <c:pt idx="3">
                  <c:v>22.7</c:v>
                </c:pt>
                <c:pt idx="4">
                  <c:v>24</c:v>
                </c:pt>
                <c:pt idx="5">
                  <c:v>28.5</c:v>
                </c:pt>
                <c:pt idx="6">
                  <c:v>23.9</c:v>
                </c:pt>
                <c:pt idx="7">
                  <c:v>25</c:v>
                </c:pt>
                <c:pt idx="8">
                  <c:v>18.9</c:v>
                </c:pt>
                <c:pt idx="9">
                  <c:v>18.8</c:v>
                </c:pt>
                <c:pt idx="10">
                  <c:v>20.9</c:v>
                </c:pt>
                <c:pt idx="11">
                  <c:v>20.1</c:v>
                </c:pt>
                <c:pt idx="12">
                  <c:v>16.2</c:v>
                </c:pt>
                <c:pt idx="13">
                  <c:v>22.1</c:v>
                </c:pt>
                <c:pt idx="14">
                  <c:v>20</c:v>
                </c:pt>
                <c:pt idx="15">
                  <c:v>23.8</c:v>
                </c:pt>
                <c:pt idx="16">
                  <c:v>21.2</c:v>
                </c:pt>
                <c:pt idx="17">
                  <c:v>22.1</c:v>
                </c:pt>
                <c:pt idx="18">
                  <c:v>22.1</c:v>
                </c:pt>
                <c:pt idx="19">
                  <c:v>20.8</c:v>
                </c:pt>
                <c:pt idx="20">
                  <c:v>18.8</c:v>
                </c:pt>
                <c:pt idx="21">
                  <c:v>22</c:v>
                </c:pt>
                <c:pt idx="22">
                  <c:v>18.1</c:v>
                </c:pt>
                <c:pt idx="23">
                  <c:v>20.3</c:v>
                </c:pt>
                <c:pt idx="24">
                  <c:v>20.5</c:v>
                </c:pt>
                <c:pt idx="25">
                  <c:v>20.9</c:v>
                </c:pt>
                <c:pt idx="26">
                  <c:v>20.1</c:v>
                </c:pt>
                <c:pt idx="27">
                  <c:v>18.6</c:v>
                </c:pt>
                <c:pt idx="28">
                  <c:v>17.2</c:v>
                </c:pt>
                <c:pt idx="29">
                  <c:v>19.6</c:v>
                </c:pt>
                <c:pt idx="30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13.1</c:v>
                </c:pt>
                <c:pt idx="1">
                  <c:v>13.1</c:v>
                </c:pt>
                <c:pt idx="2">
                  <c:v>13.6</c:v>
                </c:pt>
                <c:pt idx="3">
                  <c:v>12.1</c:v>
                </c:pt>
                <c:pt idx="4">
                  <c:v>13.9</c:v>
                </c:pt>
                <c:pt idx="5">
                  <c:v>13.1</c:v>
                </c:pt>
                <c:pt idx="6">
                  <c:v>14.8</c:v>
                </c:pt>
                <c:pt idx="7">
                  <c:v>13.3</c:v>
                </c:pt>
                <c:pt idx="8">
                  <c:v>13.1</c:v>
                </c:pt>
                <c:pt idx="9">
                  <c:v>11.2</c:v>
                </c:pt>
                <c:pt idx="10">
                  <c:v>11</c:v>
                </c:pt>
                <c:pt idx="11">
                  <c:v>12</c:v>
                </c:pt>
                <c:pt idx="12">
                  <c:v>11.1</c:v>
                </c:pt>
                <c:pt idx="13">
                  <c:v>13</c:v>
                </c:pt>
                <c:pt idx="14">
                  <c:v>11.1</c:v>
                </c:pt>
                <c:pt idx="15">
                  <c:v>11</c:v>
                </c:pt>
                <c:pt idx="16">
                  <c:v>12.6</c:v>
                </c:pt>
                <c:pt idx="17">
                  <c:v>11.1</c:v>
                </c:pt>
                <c:pt idx="18">
                  <c:v>11.8</c:v>
                </c:pt>
                <c:pt idx="19">
                  <c:v>14</c:v>
                </c:pt>
                <c:pt idx="20">
                  <c:v>11.9</c:v>
                </c:pt>
                <c:pt idx="21">
                  <c:v>9.3</c:v>
                </c:pt>
                <c:pt idx="22">
                  <c:v>14.8</c:v>
                </c:pt>
                <c:pt idx="23">
                  <c:v>12.8</c:v>
                </c:pt>
                <c:pt idx="24">
                  <c:v>6.5</c:v>
                </c:pt>
                <c:pt idx="25">
                  <c:v>13.9</c:v>
                </c:pt>
                <c:pt idx="26">
                  <c:v>10.1</c:v>
                </c:pt>
                <c:pt idx="27">
                  <c:v>11.5</c:v>
                </c:pt>
                <c:pt idx="28">
                  <c:v>9.5</c:v>
                </c:pt>
                <c:pt idx="29">
                  <c:v>10.1</c:v>
                </c:pt>
                <c:pt idx="30">
                  <c:v>12.6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5.4</c:v>
                </c:pt>
                <c:pt idx="6">
                  <c:v>0</c:v>
                </c:pt>
                <c:pt idx="7">
                  <c:v>0.3</c:v>
                </c:pt>
                <c:pt idx="8">
                  <c:v>1.3</c:v>
                </c:pt>
                <c:pt idx="9">
                  <c:v>0</c:v>
                </c:pt>
                <c:pt idx="10">
                  <c:v>0</c:v>
                </c:pt>
                <c:pt idx="11">
                  <c:v>10.1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7.4</c:v>
                </c:pt>
                <c:pt idx="17">
                  <c:v>6.2</c:v>
                </c:pt>
                <c:pt idx="18">
                  <c:v>6.8</c:v>
                </c:pt>
                <c:pt idx="19">
                  <c:v>2.9</c:v>
                </c:pt>
                <c:pt idx="20">
                  <c:v>0.1</c:v>
                </c:pt>
                <c:pt idx="21">
                  <c:v>0</c:v>
                </c:pt>
                <c:pt idx="22">
                  <c:v>20.2</c:v>
                </c:pt>
                <c:pt idx="23">
                  <c:v>0</c:v>
                </c:pt>
                <c:pt idx="24">
                  <c:v>6.5</c:v>
                </c:pt>
                <c:pt idx="25">
                  <c:v>0</c:v>
                </c:pt>
                <c:pt idx="26">
                  <c:v>4.1</c:v>
                </c:pt>
                <c:pt idx="27">
                  <c:v>0.1</c:v>
                </c:pt>
                <c:pt idx="28">
                  <c:v>6.2</c:v>
                </c:pt>
                <c:pt idx="29">
                  <c:v>5.3</c:v>
                </c:pt>
                <c:pt idx="30">
                  <c:v>6.1</c:v>
                </c:pt>
              </c:numCache>
            </c:numRef>
          </c:val>
        </c:ser>
        <c:axId val="5172584"/>
        <c:axId val="46553257"/>
      </c:barChart>
      <c:catAx>
        <c:axId val="517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10.1</c:v>
                </c:pt>
                <c:pt idx="1">
                  <c:v>11.7</c:v>
                </c:pt>
                <c:pt idx="2">
                  <c:v>12.6</c:v>
                </c:pt>
                <c:pt idx="3">
                  <c:v>8.3</c:v>
                </c:pt>
                <c:pt idx="4">
                  <c:v>10.3</c:v>
                </c:pt>
                <c:pt idx="5">
                  <c:v>10</c:v>
                </c:pt>
                <c:pt idx="6">
                  <c:v>13.6</c:v>
                </c:pt>
                <c:pt idx="7">
                  <c:v>10.5</c:v>
                </c:pt>
                <c:pt idx="8">
                  <c:v>9.8</c:v>
                </c:pt>
                <c:pt idx="9">
                  <c:v>7.3</c:v>
                </c:pt>
                <c:pt idx="10">
                  <c:v>5.5</c:v>
                </c:pt>
                <c:pt idx="11">
                  <c:v>7.7</c:v>
                </c:pt>
                <c:pt idx="12">
                  <c:v>10.7</c:v>
                </c:pt>
                <c:pt idx="13">
                  <c:v>12.7</c:v>
                </c:pt>
                <c:pt idx="14">
                  <c:v>7.3</c:v>
                </c:pt>
                <c:pt idx="15">
                  <c:v>5.8</c:v>
                </c:pt>
                <c:pt idx="16">
                  <c:v>9.3</c:v>
                </c:pt>
                <c:pt idx="17">
                  <c:v>7.4</c:v>
                </c:pt>
                <c:pt idx="18">
                  <c:v>8</c:v>
                </c:pt>
                <c:pt idx="19">
                  <c:v>12.7</c:v>
                </c:pt>
                <c:pt idx="20">
                  <c:v>8</c:v>
                </c:pt>
                <c:pt idx="21">
                  <c:v>7.2</c:v>
                </c:pt>
                <c:pt idx="22">
                  <c:v>11.9</c:v>
                </c:pt>
                <c:pt idx="23">
                  <c:v>11.2</c:v>
                </c:pt>
                <c:pt idx="24">
                  <c:v>2.4</c:v>
                </c:pt>
                <c:pt idx="25">
                  <c:v>13</c:v>
                </c:pt>
                <c:pt idx="26">
                  <c:v>5.2</c:v>
                </c:pt>
                <c:pt idx="27">
                  <c:v>8</c:v>
                </c:pt>
                <c:pt idx="28">
                  <c:v>6.2</c:v>
                </c:pt>
                <c:pt idx="29">
                  <c:v>5.9</c:v>
                </c:pt>
                <c:pt idx="30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17.7</c:v>
                </c:pt>
                <c:pt idx="1">
                  <c:v>15.5</c:v>
                </c:pt>
                <c:pt idx="2">
                  <c:v>15.4</c:v>
                </c:pt>
                <c:pt idx="3">
                  <c:v>16.6</c:v>
                </c:pt>
                <c:pt idx="4">
                  <c:v>18.5</c:v>
                </c:pt>
                <c:pt idx="5">
                  <c:v>21</c:v>
                </c:pt>
                <c:pt idx="6">
                  <c:v>18.8</c:v>
                </c:pt>
                <c:pt idx="7">
                  <c:v>18.2</c:v>
                </c:pt>
                <c:pt idx="8">
                  <c:v>16.9</c:v>
                </c:pt>
                <c:pt idx="9">
                  <c:v>15.9</c:v>
                </c:pt>
                <c:pt idx="10">
                  <c:v>16.2</c:v>
                </c:pt>
                <c:pt idx="11">
                  <c:v>16</c:v>
                </c:pt>
                <c:pt idx="12">
                  <c:v>16.1</c:v>
                </c:pt>
                <c:pt idx="13">
                  <c:v>15.2</c:v>
                </c:pt>
                <c:pt idx="14">
                  <c:v>15.2</c:v>
                </c:pt>
                <c:pt idx="15">
                  <c:v>15.9</c:v>
                </c:pt>
                <c:pt idx="16">
                  <c:v>16.5</c:v>
                </c:pt>
                <c:pt idx="17">
                  <c:v>15.9</c:v>
                </c:pt>
                <c:pt idx="18">
                  <c:v>16.6</c:v>
                </c:pt>
                <c:pt idx="19">
                  <c:v>16.5</c:v>
                </c:pt>
                <c:pt idx="20">
                  <c:v>17</c:v>
                </c:pt>
                <c:pt idx="21">
                  <c:v>16.5</c:v>
                </c:pt>
                <c:pt idx="22">
                  <c:v>16.6</c:v>
                </c:pt>
                <c:pt idx="23">
                  <c:v>16.5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14.9</c:v>
                </c:pt>
                <c:pt idx="28">
                  <c:v>12.7</c:v>
                </c:pt>
                <c:pt idx="29">
                  <c:v>13.8</c:v>
                </c:pt>
                <c:pt idx="30">
                  <c:v>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17.1</c:v>
                </c:pt>
                <c:pt idx="1">
                  <c:v>15.9</c:v>
                </c:pt>
                <c:pt idx="2">
                  <c:v>15.7</c:v>
                </c:pt>
                <c:pt idx="3">
                  <c:v>16.3</c:v>
                </c:pt>
                <c:pt idx="4">
                  <c:v>17.4</c:v>
                </c:pt>
                <c:pt idx="5">
                  <c:v>18.1</c:v>
                </c:pt>
                <c:pt idx="6">
                  <c:v>18.3</c:v>
                </c:pt>
                <c:pt idx="7">
                  <c:v>17.5</c:v>
                </c:pt>
                <c:pt idx="8">
                  <c:v>17</c:v>
                </c:pt>
                <c:pt idx="9">
                  <c:v>15.4</c:v>
                </c:pt>
                <c:pt idx="10">
                  <c:v>15.5</c:v>
                </c:pt>
                <c:pt idx="11">
                  <c:v>15.4</c:v>
                </c:pt>
                <c:pt idx="12">
                  <c:v>15.5</c:v>
                </c:pt>
                <c:pt idx="13">
                  <c:v>15.3</c:v>
                </c:pt>
                <c:pt idx="14">
                  <c:v>15.2</c:v>
                </c:pt>
                <c:pt idx="15">
                  <c:v>15.2</c:v>
                </c:pt>
                <c:pt idx="16">
                  <c:v>17.6</c:v>
                </c:pt>
                <c:pt idx="17">
                  <c:v>15.7</c:v>
                </c:pt>
                <c:pt idx="18">
                  <c:v>16</c:v>
                </c:pt>
                <c:pt idx="19">
                  <c:v>16.5</c:v>
                </c:pt>
                <c:pt idx="20">
                  <c:v>16.5</c:v>
                </c:pt>
                <c:pt idx="21">
                  <c:v>16.2</c:v>
                </c:pt>
                <c:pt idx="22">
                  <c:v>17</c:v>
                </c:pt>
                <c:pt idx="23">
                  <c:v>16.5</c:v>
                </c:pt>
                <c:pt idx="24">
                  <c:v>14.5</c:v>
                </c:pt>
                <c:pt idx="25">
                  <c:v>16.4</c:v>
                </c:pt>
                <c:pt idx="26">
                  <c:v>14.6</c:v>
                </c:pt>
                <c:pt idx="27">
                  <c:v>14.5</c:v>
                </c:pt>
                <c:pt idx="28">
                  <c:v>13.1</c:v>
                </c:pt>
                <c:pt idx="29">
                  <c:v>13.3</c:v>
                </c:pt>
                <c:pt idx="30">
                  <c:v>15.2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17.4</c:v>
                </c:pt>
                <c:pt idx="1">
                  <c:v>16.7</c:v>
                </c:pt>
                <c:pt idx="2">
                  <c:v>16.3</c:v>
                </c:pt>
                <c:pt idx="3">
                  <c:v>16.7</c:v>
                </c:pt>
                <c:pt idx="4">
                  <c:v>17.1</c:v>
                </c:pt>
                <c:pt idx="5">
                  <c:v>17.7</c:v>
                </c:pt>
                <c:pt idx="6">
                  <c:v>18.4</c:v>
                </c:pt>
                <c:pt idx="7">
                  <c:v>17.9</c:v>
                </c:pt>
                <c:pt idx="8">
                  <c:v>17.7</c:v>
                </c:pt>
                <c:pt idx="9">
                  <c:v>16.3</c:v>
                </c:pt>
                <c:pt idx="10">
                  <c:v>16</c:v>
                </c:pt>
                <c:pt idx="11">
                  <c:v>16.1</c:v>
                </c:pt>
                <c:pt idx="12">
                  <c:v>15.8</c:v>
                </c:pt>
                <c:pt idx="13">
                  <c:v>15.7</c:v>
                </c:pt>
                <c:pt idx="14">
                  <c:v>15.7</c:v>
                </c:pt>
                <c:pt idx="15">
                  <c:v>15.7</c:v>
                </c:pt>
                <c:pt idx="16">
                  <c:v>16.3</c:v>
                </c:pt>
                <c:pt idx="17">
                  <c:v>16</c:v>
                </c:pt>
                <c:pt idx="18">
                  <c:v>16.6</c:v>
                </c:pt>
                <c:pt idx="19">
                  <c:v>16.5</c:v>
                </c:pt>
                <c:pt idx="20">
                  <c:v>16.6</c:v>
                </c:pt>
                <c:pt idx="21">
                  <c:v>16.5</c:v>
                </c:pt>
                <c:pt idx="22">
                  <c:v>16.8</c:v>
                </c:pt>
                <c:pt idx="23">
                  <c:v>16.7</c:v>
                </c:pt>
                <c:pt idx="24">
                  <c:v>16</c:v>
                </c:pt>
                <c:pt idx="25">
                  <c:v>16.7</c:v>
                </c:pt>
                <c:pt idx="26">
                  <c:v>15.3</c:v>
                </c:pt>
                <c:pt idx="27">
                  <c:v>15.1</c:v>
                </c:pt>
                <c:pt idx="28">
                  <c:v>14.4</c:v>
                </c:pt>
                <c:pt idx="29">
                  <c:v>14.1</c:v>
                </c:pt>
                <c:pt idx="30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17.7</c:v>
                </c:pt>
                <c:pt idx="1">
                  <c:v>17.4</c:v>
                </c:pt>
                <c:pt idx="2">
                  <c:v>17.2</c:v>
                </c:pt>
                <c:pt idx="3">
                  <c:v>17.1</c:v>
                </c:pt>
                <c:pt idx="4">
                  <c:v>17</c:v>
                </c:pt>
                <c:pt idx="5">
                  <c:v>17</c:v>
                </c:pt>
                <c:pt idx="6">
                  <c:v>17.2</c:v>
                </c:pt>
                <c:pt idx="7">
                  <c:v>17.3</c:v>
                </c:pt>
                <c:pt idx="8">
                  <c:v>17.3</c:v>
                </c:pt>
                <c:pt idx="9">
                  <c:v>17.2</c:v>
                </c:pt>
                <c:pt idx="10">
                  <c:v>17</c:v>
                </c:pt>
                <c:pt idx="11">
                  <c:v>16.8</c:v>
                </c:pt>
                <c:pt idx="12">
                  <c:v>16.6</c:v>
                </c:pt>
                <c:pt idx="13">
                  <c:v>16.4</c:v>
                </c:pt>
                <c:pt idx="14">
                  <c:v>16.3</c:v>
                </c:pt>
                <c:pt idx="15">
                  <c:v>16.3</c:v>
                </c:pt>
                <c:pt idx="16">
                  <c:v>16.3</c:v>
                </c:pt>
                <c:pt idx="17">
                  <c:v>16.3</c:v>
                </c:pt>
                <c:pt idx="18">
                  <c:v>16.3</c:v>
                </c:pt>
                <c:pt idx="19">
                  <c:v>16.2</c:v>
                </c:pt>
                <c:pt idx="20">
                  <c:v>16.2</c:v>
                </c:pt>
                <c:pt idx="21">
                  <c:v>16.1</c:v>
                </c:pt>
                <c:pt idx="22">
                  <c:v>16.1</c:v>
                </c:pt>
                <c:pt idx="23">
                  <c:v>16.1</c:v>
                </c:pt>
                <c:pt idx="24">
                  <c:v>16</c:v>
                </c:pt>
                <c:pt idx="25">
                  <c:v>16</c:v>
                </c:pt>
                <c:pt idx="26">
                  <c:v>16.1</c:v>
                </c:pt>
                <c:pt idx="27">
                  <c:v>16</c:v>
                </c:pt>
                <c:pt idx="28">
                  <c:v>15.9</c:v>
                </c:pt>
                <c:pt idx="29">
                  <c:v>15.7</c:v>
                </c:pt>
                <c:pt idx="30">
                  <c:v>15.6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1004.5234813197362</c:v>
                </c:pt>
                <c:pt idx="1">
                  <c:v>1008.3099943964747</c:v>
                </c:pt>
                <c:pt idx="2">
                  <c:v>1015.8930801401199</c:v>
                </c:pt>
                <c:pt idx="3">
                  <c:v>1020.2701023139966</c:v>
                </c:pt>
                <c:pt idx="4">
                  <c:v>1022.418436533552</c:v>
                </c:pt>
                <c:pt idx="5">
                  <c:v>1021.9338625688274</c:v>
                </c:pt>
                <c:pt idx="6">
                  <c:v>1023.2614774033952</c:v>
                </c:pt>
                <c:pt idx="7">
                  <c:v>1024.4594500083128</c:v>
                </c:pt>
                <c:pt idx="8">
                  <c:v>1018.7904003020925</c:v>
                </c:pt>
                <c:pt idx="9">
                  <c:v>1015.7459421598684</c:v>
                </c:pt>
                <c:pt idx="10">
                  <c:v>1013.1126688225604</c:v>
                </c:pt>
                <c:pt idx="11">
                  <c:v>1015.1434195949187</c:v>
                </c:pt>
                <c:pt idx="12">
                  <c:v>1010.7948672151887</c:v>
                </c:pt>
                <c:pt idx="13">
                  <c:v>1012.9601347467823</c:v>
                </c:pt>
                <c:pt idx="14">
                  <c:v>1007.696860655484</c:v>
                </c:pt>
                <c:pt idx="15">
                  <c:v>1003.4193630625276</c:v>
                </c:pt>
                <c:pt idx="16">
                  <c:v>1001.0202170748732</c:v>
                </c:pt>
                <c:pt idx="17">
                  <c:v>1001.9321634011127</c:v>
                </c:pt>
                <c:pt idx="18">
                  <c:v>1007.0556724112542</c:v>
                </c:pt>
                <c:pt idx="19">
                  <c:v>1013.1197096125178</c:v>
                </c:pt>
                <c:pt idx="20">
                  <c:v>1015.4007204995321</c:v>
                </c:pt>
                <c:pt idx="21">
                  <c:v>1020.1832457734656</c:v>
                </c:pt>
                <c:pt idx="22">
                  <c:v>1013.2761277322165</c:v>
                </c:pt>
                <c:pt idx="23">
                  <c:v>1009.2568629593205</c:v>
                </c:pt>
                <c:pt idx="24">
                  <c:v>1010.9186476991644</c:v>
                </c:pt>
                <c:pt idx="25">
                  <c:v>1009.1322600701982</c:v>
                </c:pt>
                <c:pt idx="26">
                  <c:v>1013.9901519874043</c:v>
                </c:pt>
                <c:pt idx="27">
                  <c:v>1008.6999277874294</c:v>
                </c:pt>
                <c:pt idx="28">
                  <c:v>1008.3347859888606</c:v>
                </c:pt>
                <c:pt idx="29">
                  <c:v>1019.4107003191879</c:v>
                </c:pt>
                <c:pt idx="30">
                  <c:v>1017.8978343104834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11.708944416279513</c:v>
                </c:pt>
                <c:pt idx="1">
                  <c:v>10.954246796670272</c:v>
                </c:pt>
                <c:pt idx="2">
                  <c:v>11.336556631119818</c:v>
                </c:pt>
                <c:pt idx="3">
                  <c:v>13.205504480948393</c:v>
                </c:pt>
                <c:pt idx="4">
                  <c:v>15.820918830027336</c:v>
                </c:pt>
                <c:pt idx="5">
                  <c:v>16.332855756165795</c:v>
                </c:pt>
                <c:pt idx="6">
                  <c:v>9.775480643770834</c:v>
                </c:pt>
                <c:pt idx="7">
                  <c:v>13.14043002123187</c:v>
                </c:pt>
                <c:pt idx="8">
                  <c:v>9.873777777776771</c:v>
                </c:pt>
                <c:pt idx="9">
                  <c:v>10.964355145456302</c:v>
                </c:pt>
                <c:pt idx="10">
                  <c:v>9.275952435214858</c:v>
                </c:pt>
                <c:pt idx="11">
                  <c:v>11.055930703458728</c:v>
                </c:pt>
                <c:pt idx="12">
                  <c:v>12.07490148191205</c:v>
                </c:pt>
                <c:pt idx="13">
                  <c:v>13.165050079726408</c:v>
                </c:pt>
                <c:pt idx="14">
                  <c:v>10.146923425835256</c:v>
                </c:pt>
                <c:pt idx="15">
                  <c:v>13.41879305271752</c:v>
                </c:pt>
                <c:pt idx="16">
                  <c:v>14.49249340038396</c:v>
                </c:pt>
                <c:pt idx="17">
                  <c:v>14.92704022134253</c:v>
                </c:pt>
                <c:pt idx="18">
                  <c:v>14.332249321787334</c:v>
                </c:pt>
                <c:pt idx="19">
                  <c:v>14.58580073526736</c:v>
                </c:pt>
                <c:pt idx="20">
                  <c:v>15.81984873402477</c:v>
                </c:pt>
                <c:pt idx="21">
                  <c:v>14.075586469739358</c:v>
                </c:pt>
                <c:pt idx="22">
                  <c:v>14.692000562615645</c:v>
                </c:pt>
                <c:pt idx="23">
                  <c:v>14.599133519309136</c:v>
                </c:pt>
                <c:pt idx="24">
                  <c:v>14.32577678932593</c:v>
                </c:pt>
                <c:pt idx="25">
                  <c:v>13.405869244005927</c:v>
                </c:pt>
                <c:pt idx="26">
                  <c:v>11.198467515806431</c:v>
                </c:pt>
                <c:pt idx="27">
                  <c:v>10.993062390552735</c:v>
                </c:pt>
                <c:pt idx="28">
                  <c:v>11.585595650612687</c:v>
                </c:pt>
                <c:pt idx="29">
                  <c:v>9.837741926074688</c:v>
                </c:pt>
                <c:pt idx="30">
                  <c:v>16.301041702548225</c:v>
                </c:pt>
              </c:numCache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0.03175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cc9e89-9b70-4276-99b8-afab70845161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a12ce63-b5e1-4fd5-9bdd-94c72f302d53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b028286-ff18-4cea-8443-cfb1bcd3b234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aae09f5-b455-493e-ad77-b4c137ae0d2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f7be4e-ba7a-4c55-b472-8ca28c558c00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6d34cd8-e86b-4e47-af6b-ad73932836b9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d42cccb-1acd-4408-b1fb-83871e120b2f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5b8ff76-ce36-4fcb-9fc7-0dabbc799112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b62ec1e-09a5-4877-a939-594ddcbc8b7e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H9" sqref="H9"/>
      <selection pane="bottomLeft" activeCell="U36" sqref="U3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101</v>
      </c>
      <c r="R4" s="60">
        <v>2006</v>
      </c>
      <c r="S4" s="7"/>
      <c r="T4" s="7"/>
      <c r="U4" s="60"/>
      <c r="V4" s="18"/>
      <c r="W4" s="102"/>
      <c r="X4" s="99"/>
      <c r="Y4" s="148" t="s">
        <v>91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84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98</v>
      </c>
      <c r="V6" s="38" t="s">
        <v>60</v>
      </c>
      <c r="W6" s="104" t="s">
        <v>60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s="32"/>
      <c r="T7" s="32" t="s">
        <v>46</v>
      </c>
      <c r="U7" s="37" t="s">
        <v>99</v>
      </c>
      <c r="V7" s="39" t="s">
        <v>61</v>
      </c>
      <c r="W7" s="105" t="s">
        <v>62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33" t="s">
        <v>18</v>
      </c>
      <c r="T8" s="33" t="s">
        <v>94</v>
      </c>
      <c r="U8" s="33" t="s">
        <v>100</v>
      </c>
      <c r="V8" s="33" t="s">
        <v>63</v>
      </c>
      <c r="W8" s="106" t="s">
        <v>63</v>
      </c>
      <c r="X8" s="147"/>
      <c r="Y8" s="150"/>
      <c r="Z8" s="132" t="s">
        <v>24</v>
      </c>
      <c r="AA8" t="s">
        <v>66</v>
      </c>
      <c r="AB8" t="s">
        <v>67</v>
      </c>
      <c r="AC8" t="s">
        <v>68</v>
      </c>
      <c r="AD8" t="s">
        <v>69</v>
      </c>
      <c r="AE8" t="s">
        <v>70</v>
      </c>
      <c r="AG8" t="s">
        <v>74</v>
      </c>
      <c r="AH8" t="s">
        <v>75</v>
      </c>
      <c r="AI8" t="s">
        <v>77</v>
      </c>
      <c r="AJ8" t="s">
        <v>76</v>
      </c>
      <c r="AL8" t="s">
        <v>54</v>
      </c>
      <c r="AM8" t="s">
        <v>87</v>
      </c>
      <c r="AN8" t="s">
        <v>88</v>
      </c>
      <c r="AO8" t="s">
        <v>89</v>
      </c>
    </row>
    <row r="9" spans="1:41" ht="12.75">
      <c r="A9" s="63">
        <v>1</v>
      </c>
      <c r="B9" s="64">
        <v>16.1</v>
      </c>
      <c r="C9" s="65">
        <v>13.7</v>
      </c>
      <c r="D9" s="65">
        <v>20.3</v>
      </c>
      <c r="E9" s="65">
        <v>13.1</v>
      </c>
      <c r="F9" s="66">
        <f aca="true" t="shared" si="0" ref="F9:F39">AVERAGE(D9:E9)</f>
        <v>16.7</v>
      </c>
      <c r="G9" s="67">
        <f>100*(AI9/AG9)</f>
        <v>75.18703841225557</v>
      </c>
      <c r="H9" s="67">
        <f aca="true" t="shared" si="1" ref="H9:H39">AJ9</f>
        <v>11.708944416279513</v>
      </c>
      <c r="I9" s="68">
        <v>10.1</v>
      </c>
      <c r="J9" s="66"/>
      <c r="K9" s="68">
        <v>17.7</v>
      </c>
      <c r="L9" s="65">
        <v>17.1</v>
      </c>
      <c r="M9" s="65">
        <v>17.4</v>
      </c>
      <c r="N9" s="65">
        <v>17.9</v>
      </c>
      <c r="O9" s="66">
        <v>17.7</v>
      </c>
      <c r="P9" s="69" t="s">
        <v>102</v>
      </c>
      <c r="Q9" s="70">
        <v>30</v>
      </c>
      <c r="R9" s="67"/>
      <c r="S9" s="67">
        <v>0.5</v>
      </c>
      <c r="T9" s="67"/>
      <c r="U9" s="71">
        <v>7</v>
      </c>
      <c r="V9" s="64">
        <v>994.5</v>
      </c>
      <c r="W9" s="121">
        <f aca="true" t="shared" si="2" ref="W9:W39">V9+AT17</f>
        <v>1004.5234813197362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1</v>
      </c>
      <c r="AG9">
        <f>6.107*EXP(17.38*(B9/(239+B9)))</f>
        <v>18.289570683885234</v>
      </c>
      <c r="AH9">
        <f aca="true" t="shared" si="5" ref="AH9:AH39">IF(V9&gt;=0,6.107*EXP(17.38*(C9/(239+C9))),6.107*EXP(22.44*(C9/(272.4+C9))))</f>
        <v>15.668986535529427</v>
      </c>
      <c r="AI9">
        <f aca="true" t="shared" si="6" ref="AI9:AI39">IF(C9&gt;=0,AH9-(0.000799*1000*(B9-C9)),AH9-(0.00072*1000*(B9-C9)))</f>
        <v>13.751386535529425</v>
      </c>
      <c r="AJ9">
        <f>239*LN(AI9/6.107)/(17.38-LN(AI9/6.107))</f>
        <v>11.708944416279513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14.7</v>
      </c>
      <c r="C10" s="74">
        <v>12.7</v>
      </c>
      <c r="D10" s="74">
        <v>18.1</v>
      </c>
      <c r="E10" s="74">
        <v>13.1</v>
      </c>
      <c r="F10" s="75">
        <f t="shared" si="0"/>
        <v>15.600000000000001</v>
      </c>
      <c r="G10" s="67">
        <f aca="true" t="shared" si="7" ref="G10:G39">100*(AI10/AG10)</f>
        <v>78.24218947654239</v>
      </c>
      <c r="H10" s="76">
        <f t="shared" si="1"/>
        <v>10.954246796670272</v>
      </c>
      <c r="I10" s="77">
        <v>11.7</v>
      </c>
      <c r="J10" s="75"/>
      <c r="K10" s="77">
        <v>15.5</v>
      </c>
      <c r="L10" s="74">
        <v>15.9</v>
      </c>
      <c r="M10" s="74">
        <v>16.7</v>
      </c>
      <c r="N10" s="74">
        <v>17.4</v>
      </c>
      <c r="O10" s="75">
        <v>17.4</v>
      </c>
      <c r="P10" s="78" t="s">
        <v>103</v>
      </c>
      <c r="Q10" s="79">
        <v>34</v>
      </c>
      <c r="R10" s="76"/>
      <c r="S10" s="76">
        <v>7</v>
      </c>
      <c r="T10" s="76"/>
      <c r="U10" s="80">
        <v>8</v>
      </c>
      <c r="V10" s="73">
        <v>998.2</v>
      </c>
      <c r="W10" s="121">
        <f t="shared" si="2"/>
        <v>1008.3099943964747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16.717824157058523</v>
      </c>
      <c r="AH10">
        <f t="shared" si="5"/>
        <v>14.678391653320906</v>
      </c>
      <c r="AI10">
        <f t="shared" si="6"/>
        <v>13.080391653320905</v>
      </c>
      <c r="AJ10">
        <f aca="true" t="shared" si="12" ref="AJ10:AJ39">239*LN(AI10/6.107)/(17.38-LN(AI10/6.107))</f>
        <v>10.954246796670272</v>
      </c>
    </row>
    <row r="11" spans="1:36" ht="12.75">
      <c r="A11" s="63">
        <v>3</v>
      </c>
      <c r="B11" s="64">
        <v>14.5</v>
      </c>
      <c r="C11" s="65">
        <v>12.8</v>
      </c>
      <c r="D11" s="65">
        <v>24.3</v>
      </c>
      <c r="E11" s="65">
        <v>13.6</v>
      </c>
      <c r="F11" s="66">
        <f t="shared" si="0"/>
        <v>18.95</v>
      </c>
      <c r="G11" s="67">
        <f t="shared" si="7"/>
        <v>81.29672695190878</v>
      </c>
      <c r="H11" s="67">
        <f t="shared" si="1"/>
        <v>11.336556631119818</v>
      </c>
      <c r="I11" s="68">
        <v>12.6</v>
      </c>
      <c r="J11" s="66"/>
      <c r="K11" s="68">
        <v>15.4</v>
      </c>
      <c r="L11" s="65">
        <v>15.7</v>
      </c>
      <c r="M11" s="65">
        <v>16.3</v>
      </c>
      <c r="N11" s="65">
        <v>17</v>
      </c>
      <c r="O11" s="66">
        <v>17.2</v>
      </c>
      <c r="P11" s="69" t="s">
        <v>103</v>
      </c>
      <c r="Q11" s="70">
        <v>20</v>
      </c>
      <c r="R11" s="67"/>
      <c r="S11" s="67">
        <v>0</v>
      </c>
      <c r="T11" s="67"/>
      <c r="U11" s="71">
        <v>7</v>
      </c>
      <c r="V11" s="64">
        <v>1005.7</v>
      </c>
      <c r="W11" s="121">
        <f t="shared" si="2"/>
        <v>1015.8930801401199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16.503260083520495</v>
      </c>
      <c r="AH11">
        <f t="shared" si="5"/>
        <v>14.77491028826301</v>
      </c>
      <c r="AI11">
        <f t="shared" si="6"/>
        <v>13.41661028826301</v>
      </c>
      <c r="AJ11">
        <f t="shared" si="12"/>
        <v>11.336556631119818</v>
      </c>
    </row>
    <row r="12" spans="1:36" ht="12.75">
      <c r="A12" s="72">
        <v>4</v>
      </c>
      <c r="B12" s="73">
        <v>16.4</v>
      </c>
      <c r="C12" s="74">
        <v>14.6</v>
      </c>
      <c r="D12" s="74">
        <v>22.7</v>
      </c>
      <c r="E12" s="74">
        <v>12.1</v>
      </c>
      <c r="F12" s="75">
        <f t="shared" si="0"/>
        <v>17.4</v>
      </c>
      <c r="G12" s="67">
        <f t="shared" si="7"/>
        <v>81.38302651882492</v>
      </c>
      <c r="H12" s="76">
        <f t="shared" si="1"/>
        <v>13.205504480948393</v>
      </c>
      <c r="I12" s="77">
        <v>8.3</v>
      </c>
      <c r="J12" s="75"/>
      <c r="K12" s="77">
        <v>16.6</v>
      </c>
      <c r="L12" s="74">
        <v>16.3</v>
      </c>
      <c r="M12" s="74">
        <v>16.7</v>
      </c>
      <c r="N12" s="74">
        <v>17.1</v>
      </c>
      <c r="O12" s="75">
        <v>17.1</v>
      </c>
      <c r="P12" s="78" t="s">
        <v>103</v>
      </c>
      <c r="Q12" s="79">
        <v>19</v>
      </c>
      <c r="R12" s="76"/>
      <c r="S12" s="76" t="s">
        <v>108</v>
      </c>
      <c r="T12" s="76"/>
      <c r="U12" s="80">
        <v>8</v>
      </c>
      <c r="V12" s="73">
        <v>1010.1</v>
      </c>
      <c r="W12" s="121">
        <f t="shared" si="2"/>
        <v>1020.2701023139966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18.642754661927654</v>
      </c>
      <c r="AH12">
        <f t="shared" si="5"/>
        <v>16.61023797035605</v>
      </c>
      <c r="AI12">
        <f t="shared" si="6"/>
        <v>15.172037970356051</v>
      </c>
      <c r="AJ12">
        <f t="shared" si="12"/>
        <v>13.205504480948393</v>
      </c>
    </row>
    <row r="13" spans="1:36" ht="12.75">
      <c r="A13" s="63">
        <v>5</v>
      </c>
      <c r="B13" s="64">
        <v>18.5</v>
      </c>
      <c r="C13" s="65">
        <v>16.9</v>
      </c>
      <c r="D13" s="65">
        <v>24</v>
      </c>
      <c r="E13" s="65">
        <v>13.9</v>
      </c>
      <c r="F13" s="66">
        <f t="shared" si="0"/>
        <v>18.95</v>
      </c>
      <c r="G13" s="67">
        <f t="shared" si="7"/>
        <v>84.40038706739128</v>
      </c>
      <c r="H13" s="67">
        <f t="shared" si="1"/>
        <v>15.820918830027336</v>
      </c>
      <c r="I13" s="68">
        <v>10.3</v>
      </c>
      <c r="J13" s="66"/>
      <c r="K13" s="68">
        <v>18.5</v>
      </c>
      <c r="L13" s="65">
        <v>17.4</v>
      </c>
      <c r="M13" s="65">
        <v>17.1</v>
      </c>
      <c r="N13" s="65">
        <v>17.1</v>
      </c>
      <c r="O13" s="66">
        <v>17</v>
      </c>
      <c r="P13" s="69" t="s">
        <v>107</v>
      </c>
      <c r="Q13" s="70">
        <v>14</v>
      </c>
      <c r="R13" s="67"/>
      <c r="S13" s="67" t="s">
        <v>108</v>
      </c>
      <c r="T13" s="67"/>
      <c r="U13" s="71">
        <v>8</v>
      </c>
      <c r="V13" s="64">
        <v>1012.3</v>
      </c>
      <c r="W13" s="121">
        <f t="shared" si="2"/>
        <v>1022.418436533552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21.286984900395762</v>
      </c>
      <c r="AH13">
        <f t="shared" si="5"/>
        <v>19.24469765091116</v>
      </c>
      <c r="AI13">
        <f t="shared" si="6"/>
        <v>17.96629765091116</v>
      </c>
      <c r="AJ13">
        <f t="shared" si="12"/>
        <v>15.820918830027336</v>
      </c>
    </row>
    <row r="14" spans="1:36" ht="12.75">
      <c r="A14" s="72">
        <v>6</v>
      </c>
      <c r="B14" s="73">
        <v>23.8</v>
      </c>
      <c r="C14" s="74">
        <v>19.2</v>
      </c>
      <c r="D14" s="74">
        <v>28.5</v>
      </c>
      <c r="E14" s="74">
        <v>13.1</v>
      </c>
      <c r="F14" s="75">
        <f t="shared" si="0"/>
        <v>20.8</v>
      </c>
      <c r="G14" s="67">
        <f t="shared" si="7"/>
        <v>62.98693923789072</v>
      </c>
      <c r="H14" s="76">
        <f t="shared" si="1"/>
        <v>16.332855756165795</v>
      </c>
      <c r="I14" s="77">
        <v>10</v>
      </c>
      <c r="J14" s="75"/>
      <c r="K14" s="77">
        <v>21</v>
      </c>
      <c r="L14" s="74">
        <v>18.1</v>
      </c>
      <c r="M14" s="74">
        <v>17.7</v>
      </c>
      <c r="N14" s="74">
        <v>17.4</v>
      </c>
      <c r="O14" s="75">
        <v>17</v>
      </c>
      <c r="P14" s="78" t="s">
        <v>103</v>
      </c>
      <c r="Q14" s="79">
        <v>18</v>
      </c>
      <c r="R14" s="76"/>
      <c r="S14" s="76">
        <v>5.4</v>
      </c>
      <c r="T14" s="76"/>
      <c r="U14" s="80">
        <v>1</v>
      </c>
      <c r="V14" s="73">
        <v>1012</v>
      </c>
      <c r="W14" s="121">
        <f t="shared" si="2"/>
        <v>1021.9338625688274</v>
      </c>
      <c r="X14" s="127">
        <v>0</v>
      </c>
      <c r="Y14" s="134">
        <v>0</v>
      </c>
      <c r="Z14" s="127">
        <v>0</v>
      </c>
      <c r="AA14">
        <f t="shared" si="8"/>
        <v>6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29.471493604892924</v>
      </c>
      <c r="AH14">
        <f t="shared" si="5"/>
        <v>22.238591769412757</v>
      </c>
      <c r="AI14">
        <f t="shared" si="6"/>
        <v>18.563191769412754</v>
      </c>
      <c r="AJ14">
        <f t="shared" si="12"/>
        <v>16.332855756165795</v>
      </c>
    </row>
    <row r="15" spans="1:36" ht="12.75">
      <c r="A15" s="63">
        <v>7</v>
      </c>
      <c r="B15" s="64">
        <v>17.5</v>
      </c>
      <c r="C15" s="65">
        <v>13.4</v>
      </c>
      <c r="D15" s="65">
        <v>23.9</v>
      </c>
      <c r="E15" s="65">
        <v>14.8</v>
      </c>
      <c r="F15" s="66">
        <f t="shared" si="0"/>
        <v>19.35</v>
      </c>
      <c r="G15" s="67">
        <f t="shared" si="7"/>
        <v>60.48144934617812</v>
      </c>
      <c r="H15" s="67">
        <f t="shared" si="1"/>
        <v>9.775480643770834</v>
      </c>
      <c r="I15" s="68">
        <v>13.6</v>
      </c>
      <c r="J15" s="66"/>
      <c r="K15" s="68">
        <v>18.8</v>
      </c>
      <c r="L15" s="65">
        <v>18.3</v>
      </c>
      <c r="M15" s="65">
        <v>18.4</v>
      </c>
      <c r="N15" s="65">
        <v>18.1</v>
      </c>
      <c r="O15" s="66">
        <v>17.2</v>
      </c>
      <c r="P15" s="69" t="s">
        <v>103</v>
      </c>
      <c r="Q15" s="70">
        <v>19</v>
      </c>
      <c r="R15" s="67"/>
      <c r="S15" s="67">
        <v>0</v>
      </c>
      <c r="T15" s="67"/>
      <c r="U15" s="71">
        <v>3</v>
      </c>
      <c r="V15" s="64">
        <v>1013.1</v>
      </c>
      <c r="W15" s="121">
        <f t="shared" si="2"/>
        <v>1023.2614774033952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19.989469996874096</v>
      </c>
      <c r="AH15">
        <f t="shared" si="5"/>
        <v>15.365821170728879</v>
      </c>
      <c r="AI15">
        <f t="shared" si="6"/>
        <v>12.089921170728879</v>
      </c>
      <c r="AJ15">
        <f t="shared" si="12"/>
        <v>9.775480643770834</v>
      </c>
    </row>
    <row r="16" spans="1:36" ht="12.75">
      <c r="A16" s="72">
        <v>8</v>
      </c>
      <c r="B16" s="73">
        <v>17.9</v>
      </c>
      <c r="C16" s="74">
        <v>15.2</v>
      </c>
      <c r="D16" s="74">
        <v>25</v>
      </c>
      <c r="E16" s="74">
        <v>13.3</v>
      </c>
      <c r="F16" s="75">
        <f t="shared" si="0"/>
        <v>19.15</v>
      </c>
      <c r="G16" s="67">
        <f t="shared" si="7"/>
        <v>73.69633961878854</v>
      </c>
      <c r="H16" s="76">
        <f t="shared" si="1"/>
        <v>13.14043002123187</v>
      </c>
      <c r="I16" s="77">
        <v>10.5</v>
      </c>
      <c r="J16" s="75"/>
      <c r="K16" s="77">
        <v>18.2</v>
      </c>
      <c r="L16" s="74">
        <v>17.5</v>
      </c>
      <c r="M16" s="74">
        <v>17.9</v>
      </c>
      <c r="N16" s="74">
        <v>17.9</v>
      </c>
      <c r="O16" s="75">
        <v>17.3</v>
      </c>
      <c r="P16" s="78" t="s">
        <v>103</v>
      </c>
      <c r="Q16" s="79">
        <v>18</v>
      </c>
      <c r="R16" s="76"/>
      <c r="S16" s="76">
        <v>0.3</v>
      </c>
      <c r="T16" s="76"/>
      <c r="U16" s="80">
        <v>2</v>
      </c>
      <c r="V16" s="73">
        <v>1014.3</v>
      </c>
      <c r="W16" s="121">
        <f t="shared" si="2"/>
        <v>1024.4594500083128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20.49990953559285</v>
      </c>
      <c r="AH16">
        <f t="shared" si="5"/>
        <v>17.264982952894922</v>
      </c>
      <c r="AI16">
        <f t="shared" si="6"/>
        <v>15.107682952894923</v>
      </c>
      <c r="AJ16">
        <f t="shared" si="12"/>
        <v>13.14043002123187</v>
      </c>
    </row>
    <row r="17" spans="1:46" ht="12.75">
      <c r="A17" s="63">
        <v>9</v>
      </c>
      <c r="B17" s="64">
        <v>15.4</v>
      </c>
      <c r="C17" s="65">
        <v>12.5</v>
      </c>
      <c r="D17" s="65">
        <v>18.9</v>
      </c>
      <c r="E17" s="65">
        <v>13.1</v>
      </c>
      <c r="F17" s="66">
        <f t="shared" si="0"/>
        <v>16</v>
      </c>
      <c r="G17" s="67">
        <f t="shared" si="7"/>
        <v>69.58926270718574</v>
      </c>
      <c r="H17" s="67">
        <f t="shared" si="1"/>
        <v>9.873777777776771</v>
      </c>
      <c r="I17" s="68">
        <v>9.8</v>
      </c>
      <c r="J17" s="66"/>
      <c r="K17" s="68">
        <v>16.9</v>
      </c>
      <c r="L17" s="65">
        <v>17</v>
      </c>
      <c r="M17" s="65">
        <v>17.7</v>
      </c>
      <c r="N17" s="65">
        <v>17.9</v>
      </c>
      <c r="O17" s="66">
        <v>17.3</v>
      </c>
      <c r="P17" s="69" t="s">
        <v>103</v>
      </c>
      <c r="Q17" s="70">
        <v>29</v>
      </c>
      <c r="R17" s="67"/>
      <c r="S17" s="67">
        <v>1.3</v>
      </c>
      <c r="T17" s="67"/>
      <c r="U17" s="71">
        <v>5</v>
      </c>
      <c r="V17" s="64">
        <v>1008.6</v>
      </c>
      <c r="W17" s="121">
        <f t="shared" si="2"/>
        <v>1018.7904003020925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17.48820841929759</v>
      </c>
      <c r="AH17">
        <f t="shared" si="5"/>
        <v>14.487015299685174</v>
      </c>
      <c r="AI17">
        <f t="shared" si="6"/>
        <v>12.169915299685174</v>
      </c>
      <c r="AJ17">
        <f t="shared" si="12"/>
        <v>9.873777777776771</v>
      </c>
      <c r="AT17">
        <f aca="true" t="shared" si="13" ref="AT17:AT47">V9*(10^(85/(18429.1+(67.53*B9)+(0.003*31)))-1)</f>
        <v>10.023481319736245</v>
      </c>
    </row>
    <row r="18" spans="1:46" ht="12.75">
      <c r="A18" s="72">
        <v>10</v>
      </c>
      <c r="B18" s="73">
        <v>15.8</v>
      </c>
      <c r="C18" s="74">
        <v>13.2</v>
      </c>
      <c r="D18" s="74">
        <v>18.8</v>
      </c>
      <c r="E18" s="74">
        <v>11.2</v>
      </c>
      <c r="F18" s="75">
        <f t="shared" si="0"/>
        <v>15</v>
      </c>
      <c r="G18" s="67">
        <f t="shared" si="7"/>
        <v>72.95166848618922</v>
      </c>
      <c r="H18" s="76">
        <f t="shared" si="1"/>
        <v>10.964355145456302</v>
      </c>
      <c r="I18" s="77">
        <v>7.3</v>
      </c>
      <c r="J18" s="75"/>
      <c r="K18" s="77">
        <v>15.9</v>
      </c>
      <c r="L18" s="74">
        <v>15.4</v>
      </c>
      <c r="M18" s="74">
        <v>16.3</v>
      </c>
      <c r="N18" s="74">
        <v>17.2</v>
      </c>
      <c r="O18" s="75">
        <v>17.2</v>
      </c>
      <c r="P18" s="78" t="s">
        <v>102</v>
      </c>
      <c r="Q18" s="79">
        <v>32</v>
      </c>
      <c r="R18" s="76"/>
      <c r="S18" s="76">
        <v>0</v>
      </c>
      <c r="T18" s="76"/>
      <c r="U18" s="80">
        <v>7</v>
      </c>
      <c r="V18" s="73">
        <v>1005.6</v>
      </c>
      <c r="W18" s="121">
        <f t="shared" si="2"/>
        <v>1015.7459421598684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17.942269597987615</v>
      </c>
      <c r="AH18">
        <f t="shared" si="5"/>
        <v>15.166585036022243</v>
      </c>
      <c r="AI18">
        <f t="shared" si="6"/>
        <v>13.089185036022242</v>
      </c>
      <c r="AJ18">
        <f t="shared" si="12"/>
        <v>10.964355145456302</v>
      </c>
      <c r="AT18">
        <f t="shared" si="13"/>
        <v>10.109994396474674</v>
      </c>
    </row>
    <row r="19" spans="1:46" ht="12.75">
      <c r="A19" s="63">
        <v>11</v>
      </c>
      <c r="B19" s="64">
        <v>16</v>
      </c>
      <c r="C19" s="65">
        <v>12.5</v>
      </c>
      <c r="D19" s="65">
        <v>20.9</v>
      </c>
      <c r="E19" s="65">
        <v>11</v>
      </c>
      <c r="F19" s="66">
        <f t="shared" si="0"/>
        <v>15.95</v>
      </c>
      <c r="G19" s="67">
        <f t="shared" si="7"/>
        <v>64.32848808899615</v>
      </c>
      <c r="H19" s="67">
        <f t="shared" si="1"/>
        <v>9.275952435214858</v>
      </c>
      <c r="I19" s="68">
        <v>5.5</v>
      </c>
      <c r="J19" s="66"/>
      <c r="K19" s="68">
        <v>16.2</v>
      </c>
      <c r="L19" s="65">
        <v>15.5</v>
      </c>
      <c r="M19" s="65">
        <v>16</v>
      </c>
      <c r="N19" s="65">
        <v>17</v>
      </c>
      <c r="O19" s="66">
        <v>17</v>
      </c>
      <c r="P19" s="69" t="s">
        <v>102</v>
      </c>
      <c r="Q19" s="70">
        <v>26</v>
      </c>
      <c r="R19" s="67"/>
      <c r="S19" s="67" t="s">
        <v>108</v>
      </c>
      <c r="T19" s="67"/>
      <c r="U19" s="71">
        <v>7</v>
      </c>
      <c r="V19" s="64">
        <v>1003</v>
      </c>
      <c r="W19" s="121">
        <f t="shared" si="2"/>
        <v>1013.1126688225604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18.173154145192665</v>
      </c>
      <c r="AH19">
        <f t="shared" si="5"/>
        <v>14.487015299685174</v>
      </c>
      <c r="AI19">
        <f t="shared" si="6"/>
        <v>11.690515299685174</v>
      </c>
      <c r="AJ19">
        <f t="shared" si="12"/>
        <v>9.275952435214858</v>
      </c>
      <c r="AT19">
        <f t="shared" si="13"/>
        <v>10.193080140119832</v>
      </c>
    </row>
    <row r="20" spans="1:46" ht="12.75">
      <c r="A20" s="72">
        <v>12</v>
      </c>
      <c r="B20" s="73">
        <v>15.7</v>
      </c>
      <c r="C20" s="74">
        <v>13.2</v>
      </c>
      <c r="D20" s="74">
        <v>20.1</v>
      </c>
      <c r="E20" s="74">
        <v>12</v>
      </c>
      <c r="F20" s="75">
        <f t="shared" si="0"/>
        <v>16.05</v>
      </c>
      <c r="G20" s="67">
        <f t="shared" si="7"/>
        <v>73.86827552173139</v>
      </c>
      <c r="H20" s="76">
        <f t="shared" si="1"/>
        <v>11.055930703458728</v>
      </c>
      <c r="I20" s="77">
        <v>7.7</v>
      </c>
      <c r="J20" s="75"/>
      <c r="K20" s="77">
        <v>16</v>
      </c>
      <c r="L20" s="74">
        <v>15.4</v>
      </c>
      <c r="M20" s="74">
        <v>16.1</v>
      </c>
      <c r="N20" s="74">
        <v>16.6</v>
      </c>
      <c r="O20" s="75">
        <v>16.8</v>
      </c>
      <c r="P20" s="78" t="s">
        <v>103</v>
      </c>
      <c r="Q20" s="79">
        <v>25</v>
      </c>
      <c r="R20" s="76"/>
      <c r="S20" s="76">
        <v>10.1</v>
      </c>
      <c r="T20" s="76"/>
      <c r="U20" s="80">
        <v>7</v>
      </c>
      <c r="V20" s="73">
        <v>1005</v>
      </c>
      <c r="W20" s="121">
        <f t="shared" si="2"/>
        <v>1015.1434195949187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17.82779541421407</v>
      </c>
      <c r="AH20">
        <f t="shared" si="5"/>
        <v>15.166585036022243</v>
      </c>
      <c r="AI20">
        <f t="shared" si="6"/>
        <v>13.169085036022242</v>
      </c>
      <c r="AJ20">
        <f t="shared" si="12"/>
        <v>11.055930703458728</v>
      </c>
      <c r="AT20">
        <f t="shared" si="13"/>
        <v>10.170102313996555</v>
      </c>
    </row>
    <row r="21" spans="1:46" ht="12.75">
      <c r="A21" s="63">
        <v>13</v>
      </c>
      <c r="B21" s="64">
        <v>13</v>
      </c>
      <c r="C21" s="65">
        <v>12.5</v>
      </c>
      <c r="D21" s="65">
        <v>16.2</v>
      </c>
      <c r="E21" s="65">
        <v>11.1</v>
      </c>
      <c r="F21" s="66">
        <f t="shared" si="0"/>
        <v>13.649999999999999</v>
      </c>
      <c r="G21" s="67">
        <f t="shared" si="7"/>
        <v>94.10735410643109</v>
      </c>
      <c r="H21" s="67">
        <f t="shared" si="1"/>
        <v>12.07490148191205</v>
      </c>
      <c r="I21" s="68">
        <v>10.7</v>
      </c>
      <c r="J21" s="66"/>
      <c r="K21" s="68">
        <v>16.1</v>
      </c>
      <c r="L21" s="65">
        <v>15.5</v>
      </c>
      <c r="M21" s="65">
        <v>15.8</v>
      </c>
      <c r="N21" s="65">
        <v>16.2</v>
      </c>
      <c r="O21" s="66">
        <v>16.6</v>
      </c>
      <c r="P21" s="69" t="s">
        <v>103</v>
      </c>
      <c r="Q21" s="70">
        <v>24</v>
      </c>
      <c r="R21" s="67"/>
      <c r="S21" s="67">
        <v>4</v>
      </c>
      <c r="T21" s="67"/>
      <c r="U21" s="71">
        <v>8</v>
      </c>
      <c r="V21" s="64">
        <v>1000.6</v>
      </c>
      <c r="W21" s="121">
        <f t="shared" si="2"/>
        <v>1010.7948672151887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14.96962212299885</v>
      </c>
      <c r="AH21">
        <f t="shared" si="5"/>
        <v>14.487015299685174</v>
      </c>
      <c r="AI21">
        <f t="shared" si="6"/>
        <v>14.087515299685174</v>
      </c>
      <c r="AJ21">
        <f t="shared" si="12"/>
        <v>12.07490148191205</v>
      </c>
      <c r="AT21">
        <f t="shared" si="13"/>
        <v>10.118436533552131</v>
      </c>
    </row>
    <row r="22" spans="1:46" ht="12.75">
      <c r="A22" s="72">
        <v>14</v>
      </c>
      <c r="B22" s="73">
        <v>14.6</v>
      </c>
      <c r="C22" s="74">
        <v>13.8</v>
      </c>
      <c r="D22" s="74">
        <v>22.1</v>
      </c>
      <c r="E22" s="74">
        <v>13</v>
      </c>
      <c r="F22" s="75">
        <f t="shared" si="0"/>
        <v>17.55</v>
      </c>
      <c r="G22" s="67">
        <f t="shared" si="7"/>
        <v>91.10045615758408</v>
      </c>
      <c r="H22" s="76">
        <f t="shared" si="1"/>
        <v>13.165050079726408</v>
      </c>
      <c r="I22" s="77">
        <v>12.7</v>
      </c>
      <c r="J22" s="75"/>
      <c r="K22" s="77">
        <v>15.2</v>
      </c>
      <c r="L22" s="74">
        <v>15.3</v>
      </c>
      <c r="M22" s="74">
        <v>15.7</v>
      </c>
      <c r="N22" s="74">
        <v>16.1</v>
      </c>
      <c r="O22" s="75">
        <v>16.4</v>
      </c>
      <c r="P22" s="78" t="s">
        <v>103</v>
      </c>
      <c r="Q22" s="79">
        <v>23</v>
      </c>
      <c r="R22" s="76"/>
      <c r="S22" s="76" t="s">
        <v>108</v>
      </c>
      <c r="T22" s="76"/>
      <c r="U22" s="80">
        <v>8</v>
      </c>
      <c r="V22" s="73">
        <v>1002.8</v>
      </c>
      <c r="W22" s="121">
        <f t="shared" si="2"/>
        <v>1012.9601347467823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16.61023797035605</v>
      </c>
      <c r="AH22">
        <f t="shared" si="5"/>
        <v>15.771202559854595</v>
      </c>
      <c r="AI22">
        <f t="shared" si="6"/>
        <v>15.132002559854596</v>
      </c>
      <c r="AJ22">
        <f t="shared" si="12"/>
        <v>13.165050079726408</v>
      </c>
      <c r="AT22">
        <f t="shared" si="13"/>
        <v>9.933862568827369</v>
      </c>
    </row>
    <row r="23" spans="1:46" ht="12.75">
      <c r="A23" s="63">
        <v>15</v>
      </c>
      <c r="B23" s="64">
        <v>14.9</v>
      </c>
      <c r="C23" s="65">
        <v>12.4</v>
      </c>
      <c r="D23" s="65">
        <v>20</v>
      </c>
      <c r="E23" s="65">
        <v>11.1</v>
      </c>
      <c r="F23" s="66">
        <f t="shared" si="0"/>
        <v>15.55</v>
      </c>
      <c r="G23" s="67">
        <f t="shared" si="7"/>
        <v>73.19028183732303</v>
      </c>
      <c r="H23" s="67">
        <f t="shared" si="1"/>
        <v>10.146923425835256</v>
      </c>
      <c r="I23" s="68">
        <v>7.3</v>
      </c>
      <c r="J23" s="66"/>
      <c r="K23" s="68">
        <v>15.2</v>
      </c>
      <c r="L23" s="65">
        <v>15.2</v>
      </c>
      <c r="M23" s="65">
        <v>15.7</v>
      </c>
      <c r="N23" s="65">
        <v>16.3</v>
      </c>
      <c r="O23" s="66">
        <v>16.3</v>
      </c>
      <c r="P23" s="69" t="s">
        <v>102</v>
      </c>
      <c r="Q23" s="70">
        <v>16</v>
      </c>
      <c r="R23" s="67"/>
      <c r="S23" s="67">
        <v>0</v>
      </c>
      <c r="T23" s="67"/>
      <c r="U23" s="71">
        <v>8</v>
      </c>
      <c r="V23" s="64">
        <v>997.6</v>
      </c>
      <c r="W23" s="121">
        <f t="shared" si="2"/>
        <v>1007.696860655484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16.934833208606896</v>
      </c>
      <c r="AH23">
        <f t="shared" si="5"/>
        <v>14.392152154059962</v>
      </c>
      <c r="AI23">
        <f t="shared" si="6"/>
        <v>12.394652154059962</v>
      </c>
      <c r="AJ23">
        <f t="shared" si="12"/>
        <v>10.146923425835256</v>
      </c>
      <c r="AT23">
        <f t="shared" si="13"/>
        <v>10.161477403395248</v>
      </c>
    </row>
    <row r="24" spans="1:46" ht="12.75">
      <c r="A24" s="72">
        <v>16</v>
      </c>
      <c r="B24" s="73">
        <v>15.9</v>
      </c>
      <c r="C24" s="74">
        <v>14.5</v>
      </c>
      <c r="D24" s="74">
        <v>23.8</v>
      </c>
      <c r="E24" s="74">
        <v>11</v>
      </c>
      <c r="F24" s="75">
        <f t="shared" si="0"/>
        <v>17.4</v>
      </c>
      <c r="G24" s="67">
        <f t="shared" si="7"/>
        <v>85.19870070710152</v>
      </c>
      <c r="H24" s="76">
        <f t="shared" si="1"/>
        <v>13.41879305271752</v>
      </c>
      <c r="I24" s="77">
        <v>5.8</v>
      </c>
      <c r="J24" s="75"/>
      <c r="K24" s="77">
        <v>15.9</v>
      </c>
      <c r="L24" s="74">
        <v>15.2</v>
      </c>
      <c r="M24" s="74">
        <v>15.7</v>
      </c>
      <c r="N24" s="74">
        <v>16.2</v>
      </c>
      <c r="O24" s="75">
        <v>16.3</v>
      </c>
      <c r="P24" s="78" t="s">
        <v>120</v>
      </c>
      <c r="Q24" s="79">
        <v>21</v>
      </c>
      <c r="R24" s="76"/>
      <c r="S24" s="76" t="s">
        <v>108</v>
      </c>
      <c r="T24" s="76"/>
      <c r="U24" s="80">
        <v>7</v>
      </c>
      <c r="V24" s="73">
        <v>993.4</v>
      </c>
      <c r="W24" s="121">
        <f t="shared" si="2"/>
        <v>1003.4193630625276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18.057388147749236</v>
      </c>
      <c r="AH24">
        <f t="shared" si="5"/>
        <v>16.503260083520495</v>
      </c>
      <c r="AI24">
        <f t="shared" si="6"/>
        <v>15.384660083520494</v>
      </c>
      <c r="AJ24">
        <f t="shared" si="12"/>
        <v>13.41879305271752</v>
      </c>
      <c r="AT24">
        <f t="shared" si="13"/>
        <v>10.159450008312994</v>
      </c>
    </row>
    <row r="25" spans="1:46" ht="12.75">
      <c r="A25" s="63">
        <v>17</v>
      </c>
      <c r="B25" s="64">
        <v>18.1</v>
      </c>
      <c r="C25" s="65">
        <v>16</v>
      </c>
      <c r="D25" s="65">
        <v>21.2</v>
      </c>
      <c r="E25" s="65">
        <v>12.6</v>
      </c>
      <c r="F25" s="66">
        <f t="shared" si="0"/>
        <v>16.9</v>
      </c>
      <c r="G25" s="67">
        <f t="shared" si="7"/>
        <v>79.45925922214491</v>
      </c>
      <c r="H25" s="67">
        <f t="shared" si="1"/>
        <v>14.49249340038396</v>
      </c>
      <c r="I25" s="68">
        <v>9.3</v>
      </c>
      <c r="J25" s="66"/>
      <c r="K25" s="68">
        <v>16.5</v>
      </c>
      <c r="L25" s="65">
        <v>17.6</v>
      </c>
      <c r="M25" s="65">
        <v>16.3</v>
      </c>
      <c r="N25" s="65">
        <v>16.4</v>
      </c>
      <c r="O25" s="66">
        <v>16.3</v>
      </c>
      <c r="P25" s="69" t="s">
        <v>120</v>
      </c>
      <c r="Q25" s="70">
        <v>25</v>
      </c>
      <c r="R25" s="67"/>
      <c r="S25" s="67">
        <v>7.4</v>
      </c>
      <c r="T25" s="67"/>
      <c r="U25" s="71">
        <v>7</v>
      </c>
      <c r="V25" s="64">
        <v>991.1</v>
      </c>
      <c r="W25" s="121">
        <f t="shared" si="2"/>
        <v>1001.0202170748732</v>
      </c>
      <c r="X25" s="127">
        <v>0</v>
      </c>
      <c r="Y25" s="134">
        <v>0</v>
      </c>
      <c r="Z25" s="127">
        <v>1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20.75938576154699</v>
      </c>
      <c r="AH25">
        <f t="shared" si="5"/>
        <v>18.173154145192665</v>
      </c>
      <c r="AI25">
        <f t="shared" si="6"/>
        <v>16.495254145192664</v>
      </c>
      <c r="AJ25">
        <f t="shared" si="12"/>
        <v>14.49249340038396</v>
      </c>
      <c r="AT25">
        <f t="shared" si="13"/>
        <v>10.190400302092458</v>
      </c>
    </row>
    <row r="26" spans="1:46" ht="12.75">
      <c r="A26" s="72">
        <v>18</v>
      </c>
      <c r="B26" s="73">
        <v>15.1</v>
      </c>
      <c r="C26" s="74">
        <v>15</v>
      </c>
      <c r="D26" s="74">
        <v>22.1</v>
      </c>
      <c r="E26" s="74">
        <v>11.1</v>
      </c>
      <c r="F26" s="75">
        <f t="shared" si="0"/>
        <v>16.6</v>
      </c>
      <c r="G26" s="67">
        <f t="shared" si="7"/>
        <v>98.89270446481773</v>
      </c>
      <c r="H26" s="76">
        <f t="shared" si="1"/>
        <v>14.92704022134253</v>
      </c>
      <c r="I26" s="77">
        <v>7.4</v>
      </c>
      <c r="J26" s="75"/>
      <c r="K26" s="77">
        <v>15.9</v>
      </c>
      <c r="L26" s="74">
        <v>15.7</v>
      </c>
      <c r="M26" s="74">
        <v>16</v>
      </c>
      <c r="N26" s="74">
        <v>16.4</v>
      </c>
      <c r="O26" s="75">
        <v>16.3</v>
      </c>
      <c r="P26" s="78" t="s">
        <v>123</v>
      </c>
      <c r="Q26" s="79">
        <v>21</v>
      </c>
      <c r="R26" s="76"/>
      <c r="S26" s="76">
        <v>6.2</v>
      </c>
      <c r="T26" s="76"/>
      <c r="U26" s="80">
        <v>8</v>
      </c>
      <c r="V26" s="73">
        <v>991.9</v>
      </c>
      <c r="W26" s="121">
        <f t="shared" si="2"/>
        <v>1001.9321634011127</v>
      </c>
      <c r="X26" s="127">
        <v>0</v>
      </c>
      <c r="Y26" s="134">
        <v>0</v>
      </c>
      <c r="Z26" s="127">
        <v>1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17.154310910261028</v>
      </c>
      <c r="AH26">
        <f t="shared" si="5"/>
        <v>17.04426199146042</v>
      </c>
      <c r="AI26">
        <f t="shared" si="6"/>
        <v>16.96436199146042</v>
      </c>
      <c r="AJ26">
        <f t="shared" si="12"/>
        <v>14.92704022134253</v>
      </c>
      <c r="AT26">
        <f t="shared" si="13"/>
        <v>10.145942159868307</v>
      </c>
    </row>
    <row r="27" spans="1:46" ht="12.75">
      <c r="A27" s="63">
        <v>19</v>
      </c>
      <c r="B27" s="64">
        <v>15.9</v>
      </c>
      <c r="C27" s="65">
        <v>15</v>
      </c>
      <c r="D27" s="65">
        <v>22.1</v>
      </c>
      <c r="E27" s="65">
        <v>11.8</v>
      </c>
      <c r="F27" s="66">
        <f t="shared" si="0"/>
        <v>16.950000000000003</v>
      </c>
      <c r="G27" s="67">
        <f t="shared" si="7"/>
        <v>90.4071057114385</v>
      </c>
      <c r="H27" s="67">
        <f t="shared" si="1"/>
        <v>14.332249321787334</v>
      </c>
      <c r="I27" s="68">
        <v>8</v>
      </c>
      <c r="J27" s="66"/>
      <c r="K27" s="68">
        <v>16.6</v>
      </c>
      <c r="L27" s="65">
        <v>16</v>
      </c>
      <c r="M27" s="65">
        <v>16.6</v>
      </c>
      <c r="N27" s="65">
        <v>16.4</v>
      </c>
      <c r="O27" s="66">
        <v>16.3</v>
      </c>
      <c r="P27" s="69" t="s">
        <v>126</v>
      </c>
      <c r="Q27" s="70">
        <v>25</v>
      </c>
      <c r="R27" s="67"/>
      <c r="S27" s="67">
        <v>6.8</v>
      </c>
      <c r="T27" s="67"/>
      <c r="U27" s="71">
        <v>7</v>
      </c>
      <c r="V27" s="64">
        <v>997</v>
      </c>
      <c r="W27" s="121">
        <f t="shared" si="2"/>
        <v>1007.0556724112542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18.057388147749236</v>
      </c>
      <c r="AH27">
        <f t="shared" si="5"/>
        <v>17.04426199146042</v>
      </c>
      <c r="AI27">
        <f t="shared" si="6"/>
        <v>16.32516199146042</v>
      </c>
      <c r="AJ27">
        <f t="shared" si="12"/>
        <v>14.332249321787334</v>
      </c>
      <c r="AT27">
        <f t="shared" si="13"/>
        <v>10.112668822560405</v>
      </c>
    </row>
    <row r="28" spans="1:46" ht="12.75">
      <c r="A28" s="72">
        <v>20</v>
      </c>
      <c r="B28" s="73">
        <v>15.8</v>
      </c>
      <c r="C28" s="74">
        <v>15.1</v>
      </c>
      <c r="D28" s="74">
        <v>20.8</v>
      </c>
      <c r="E28" s="74">
        <v>14</v>
      </c>
      <c r="F28" s="75">
        <f t="shared" si="0"/>
        <v>17.4</v>
      </c>
      <c r="G28" s="67">
        <f t="shared" si="7"/>
        <v>92.49114678402952</v>
      </c>
      <c r="H28" s="76">
        <f t="shared" si="1"/>
        <v>14.58580073526736</v>
      </c>
      <c r="I28" s="77">
        <v>12.7</v>
      </c>
      <c r="J28" s="75"/>
      <c r="K28" s="77">
        <v>16.5</v>
      </c>
      <c r="L28" s="74">
        <v>16.5</v>
      </c>
      <c r="M28" s="74">
        <v>16.5</v>
      </c>
      <c r="N28" s="74">
        <v>16.3</v>
      </c>
      <c r="O28" s="75">
        <v>16.2</v>
      </c>
      <c r="P28" s="78" t="s">
        <v>120</v>
      </c>
      <c r="Q28" s="79">
        <v>19</v>
      </c>
      <c r="R28" s="76"/>
      <c r="S28" s="76">
        <v>2.9</v>
      </c>
      <c r="T28" s="76"/>
      <c r="U28" s="80">
        <v>6</v>
      </c>
      <c r="V28" s="73">
        <v>1003</v>
      </c>
      <c r="W28" s="121">
        <f t="shared" si="2"/>
        <v>1013.1197096125178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17.942269597987615</v>
      </c>
      <c r="AH28">
        <f t="shared" si="5"/>
        <v>17.154310910261028</v>
      </c>
      <c r="AI28">
        <f t="shared" si="6"/>
        <v>16.595010910261028</v>
      </c>
      <c r="AJ28">
        <f t="shared" si="12"/>
        <v>14.58580073526736</v>
      </c>
      <c r="AT28">
        <f t="shared" si="13"/>
        <v>10.143419594918699</v>
      </c>
    </row>
    <row r="29" spans="1:46" ht="12.75">
      <c r="A29" s="63">
        <v>21</v>
      </c>
      <c r="B29" s="64">
        <v>17</v>
      </c>
      <c r="C29" s="65">
        <v>16.3</v>
      </c>
      <c r="D29" s="65">
        <v>18.8</v>
      </c>
      <c r="E29" s="65">
        <v>11.9</v>
      </c>
      <c r="F29" s="66">
        <f t="shared" si="0"/>
        <v>15.350000000000001</v>
      </c>
      <c r="G29" s="67">
        <f t="shared" si="7"/>
        <v>92.76070404852611</v>
      </c>
      <c r="H29" s="67">
        <f t="shared" si="1"/>
        <v>15.81984873402477</v>
      </c>
      <c r="I29" s="68">
        <v>8</v>
      </c>
      <c r="J29" s="66"/>
      <c r="K29" s="68">
        <v>17</v>
      </c>
      <c r="L29" s="65">
        <v>16.5</v>
      </c>
      <c r="M29" s="65">
        <v>16.6</v>
      </c>
      <c r="N29" s="65">
        <v>16.3</v>
      </c>
      <c r="O29" s="66">
        <v>16.2</v>
      </c>
      <c r="P29" s="69" t="s">
        <v>120</v>
      </c>
      <c r="Q29" s="70">
        <v>27</v>
      </c>
      <c r="R29" s="67"/>
      <c r="S29" s="67">
        <v>0.1</v>
      </c>
      <c r="T29" s="67"/>
      <c r="U29" s="71">
        <v>6</v>
      </c>
      <c r="V29" s="64">
        <v>1005.3</v>
      </c>
      <c r="W29" s="121">
        <f t="shared" si="2"/>
        <v>1015.4007204995321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19.367110246872254</v>
      </c>
      <c r="AH29">
        <f t="shared" si="5"/>
        <v>18.524367818852948</v>
      </c>
      <c r="AI29">
        <f t="shared" si="6"/>
        <v>17.965067818852948</v>
      </c>
      <c r="AJ29">
        <f t="shared" si="12"/>
        <v>15.81984873402477</v>
      </c>
      <c r="AT29">
        <f t="shared" si="13"/>
        <v>10.194867215188625</v>
      </c>
    </row>
    <row r="30" spans="1:46" ht="12.75">
      <c r="A30" s="72">
        <v>22</v>
      </c>
      <c r="B30" s="73">
        <v>16</v>
      </c>
      <c r="C30" s="74">
        <v>14.9</v>
      </c>
      <c r="D30" s="74">
        <v>22</v>
      </c>
      <c r="E30" s="74">
        <v>9.3</v>
      </c>
      <c r="F30" s="75">
        <f t="shared" si="0"/>
        <v>15.65</v>
      </c>
      <c r="G30" s="67">
        <f t="shared" si="7"/>
        <v>88.34973324019354</v>
      </c>
      <c r="H30" s="76">
        <f t="shared" si="1"/>
        <v>14.075586469739358</v>
      </c>
      <c r="I30" s="77">
        <v>7.2</v>
      </c>
      <c r="J30" s="75"/>
      <c r="K30" s="77">
        <v>16.5</v>
      </c>
      <c r="L30" s="74">
        <v>16.2</v>
      </c>
      <c r="M30" s="74">
        <v>16.5</v>
      </c>
      <c r="N30" s="74">
        <v>16.2</v>
      </c>
      <c r="O30" s="75">
        <v>16.1</v>
      </c>
      <c r="P30" s="78" t="s">
        <v>102</v>
      </c>
      <c r="Q30" s="79">
        <v>17</v>
      </c>
      <c r="R30" s="76"/>
      <c r="S30" s="76" t="s">
        <v>108</v>
      </c>
      <c r="T30" s="76"/>
      <c r="U30" s="80">
        <v>7</v>
      </c>
      <c r="V30" s="73">
        <v>1010</v>
      </c>
      <c r="W30" s="121">
        <f t="shared" si="2"/>
        <v>1020.1832457734656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18.173154145192665</v>
      </c>
      <c r="AH30">
        <f t="shared" si="5"/>
        <v>16.934833208606896</v>
      </c>
      <c r="AI30">
        <f t="shared" si="6"/>
        <v>16.055933208606895</v>
      </c>
      <c r="AJ30">
        <f t="shared" si="12"/>
        <v>14.075586469739358</v>
      </c>
      <c r="AT30">
        <f t="shared" si="13"/>
        <v>10.160134746782374</v>
      </c>
    </row>
    <row r="31" spans="1:46" ht="12.75">
      <c r="A31" s="63">
        <v>23</v>
      </c>
      <c r="B31" s="64">
        <v>17.1</v>
      </c>
      <c r="C31" s="65">
        <v>15.7</v>
      </c>
      <c r="D31" s="65">
        <v>18.1</v>
      </c>
      <c r="E31" s="65">
        <v>14.8</v>
      </c>
      <c r="F31" s="66">
        <f t="shared" si="0"/>
        <v>16.450000000000003</v>
      </c>
      <c r="G31" s="67">
        <f t="shared" si="7"/>
        <v>85.7312451628578</v>
      </c>
      <c r="H31" s="67">
        <f t="shared" si="1"/>
        <v>14.692000562615645</v>
      </c>
      <c r="I31" s="68">
        <v>11.9</v>
      </c>
      <c r="J31" s="66"/>
      <c r="K31" s="68">
        <v>16.6</v>
      </c>
      <c r="L31" s="65">
        <v>17</v>
      </c>
      <c r="M31" s="65">
        <v>16.8</v>
      </c>
      <c r="N31" s="65">
        <v>16.2</v>
      </c>
      <c r="O31" s="66">
        <v>16.1</v>
      </c>
      <c r="P31" s="69" t="s">
        <v>126</v>
      </c>
      <c r="Q31" s="70">
        <v>19</v>
      </c>
      <c r="R31" s="67"/>
      <c r="S31" s="67">
        <v>20.2</v>
      </c>
      <c r="T31" s="67"/>
      <c r="U31" s="71">
        <v>8</v>
      </c>
      <c r="V31" s="64">
        <v>1003.2</v>
      </c>
      <c r="W31" s="121">
        <f t="shared" si="2"/>
        <v>1013.2761277322165</v>
      </c>
      <c r="X31" s="127">
        <v>0</v>
      </c>
      <c r="Y31" s="134">
        <v>0</v>
      </c>
      <c r="Z31" s="127">
        <v>1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23</v>
      </c>
      <c r="AE31">
        <f t="shared" si="4"/>
        <v>23</v>
      </c>
      <c r="AG31">
        <f t="shared" si="11"/>
        <v>19.490204980077856</v>
      </c>
      <c r="AH31">
        <f t="shared" si="5"/>
        <v>17.82779541421407</v>
      </c>
      <c r="AI31">
        <f t="shared" si="6"/>
        <v>16.70919541421407</v>
      </c>
      <c r="AJ31">
        <f t="shared" si="12"/>
        <v>14.692000562615645</v>
      </c>
      <c r="AT31">
        <f t="shared" si="13"/>
        <v>10.096860655483917</v>
      </c>
    </row>
    <row r="32" spans="1:46" ht="12.75">
      <c r="A32" s="72">
        <v>24</v>
      </c>
      <c r="B32" s="73">
        <v>16.5</v>
      </c>
      <c r="C32" s="74">
        <v>15.4</v>
      </c>
      <c r="D32" s="74">
        <v>20.3</v>
      </c>
      <c r="E32" s="74">
        <v>12.8</v>
      </c>
      <c r="F32" s="75">
        <f t="shared" si="0"/>
        <v>16.55</v>
      </c>
      <c r="G32" s="67">
        <f t="shared" si="7"/>
        <v>88.52724365590934</v>
      </c>
      <c r="H32" s="76">
        <f t="shared" si="1"/>
        <v>14.599133519309136</v>
      </c>
      <c r="I32" s="77">
        <v>11.2</v>
      </c>
      <c r="J32" s="75"/>
      <c r="K32" s="77">
        <v>16.5</v>
      </c>
      <c r="L32" s="74">
        <v>16.5</v>
      </c>
      <c r="M32" s="74">
        <v>16.7</v>
      </c>
      <c r="N32" s="74">
        <v>16.1</v>
      </c>
      <c r="O32" s="75">
        <v>16.1</v>
      </c>
      <c r="P32" s="78" t="s">
        <v>103</v>
      </c>
      <c r="Q32" s="79">
        <v>21</v>
      </c>
      <c r="R32" s="76"/>
      <c r="S32" s="76">
        <v>0</v>
      </c>
      <c r="T32" s="76"/>
      <c r="U32" s="80">
        <v>3</v>
      </c>
      <c r="V32" s="73">
        <v>999.2</v>
      </c>
      <c r="W32" s="121">
        <f t="shared" si="2"/>
        <v>1009.2568629593205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18.76180453991678</v>
      </c>
      <c r="AH32">
        <f t="shared" si="5"/>
        <v>17.48820841929759</v>
      </c>
      <c r="AI32">
        <f t="shared" si="6"/>
        <v>16.60930841929759</v>
      </c>
      <c r="AJ32">
        <f t="shared" si="12"/>
        <v>14.599133519309136</v>
      </c>
      <c r="AT32">
        <f t="shared" si="13"/>
        <v>10.019363062527608</v>
      </c>
    </row>
    <row r="33" spans="1:46" ht="12.75">
      <c r="A33" s="63">
        <v>25</v>
      </c>
      <c r="B33" s="64">
        <v>15.2</v>
      </c>
      <c r="C33" s="65">
        <v>14.7</v>
      </c>
      <c r="D33" s="65">
        <v>20.5</v>
      </c>
      <c r="E33" s="65">
        <v>6.5</v>
      </c>
      <c r="F33" s="66">
        <f t="shared" si="0"/>
        <v>13.5</v>
      </c>
      <c r="G33" s="67">
        <f t="shared" si="7"/>
        <v>94.51688542977874</v>
      </c>
      <c r="H33" s="67">
        <f t="shared" si="1"/>
        <v>14.32577678932593</v>
      </c>
      <c r="I33" s="68">
        <v>2.4</v>
      </c>
      <c r="J33" s="66"/>
      <c r="K33" s="68">
        <v>15</v>
      </c>
      <c r="L33" s="65">
        <v>14.5</v>
      </c>
      <c r="M33" s="65">
        <v>16</v>
      </c>
      <c r="N33" s="65">
        <v>16.1</v>
      </c>
      <c r="O33" s="66">
        <v>16</v>
      </c>
      <c r="P33" s="69" t="s">
        <v>102</v>
      </c>
      <c r="Q33" s="70">
        <v>13</v>
      </c>
      <c r="R33" s="67"/>
      <c r="S33" s="67">
        <v>6.5</v>
      </c>
      <c r="T33" s="67"/>
      <c r="U33" s="71">
        <v>2</v>
      </c>
      <c r="V33" s="64">
        <v>1000.8</v>
      </c>
      <c r="W33" s="121">
        <f t="shared" si="2"/>
        <v>1010.9186476991644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25</v>
      </c>
      <c r="AC33">
        <f t="shared" si="10"/>
        <v>25</v>
      </c>
      <c r="AD33">
        <f t="shared" si="3"/>
        <v>0</v>
      </c>
      <c r="AE33">
        <f t="shared" si="4"/>
        <v>25</v>
      </c>
      <c r="AG33">
        <f t="shared" si="11"/>
        <v>17.264982952894922</v>
      </c>
      <c r="AH33">
        <f t="shared" si="5"/>
        <v>16.717824157058523</v>
      </c>
      <c r="AI33">
        <f t="shared" si="6"/>
        <v>16.318324157058523</v>
      </c>
      <c r="AJ33">
        <f t="shared" si="12"/>
        <v>14.32577678932593</v>
      </c>
      <c r="AT33">
        <f t="shared" si="13"/>
        <v>9.920217074873229</v>
      </c>
    </row>
    <row r="34" spans="1:46" ht="12.75">
      <c r="A34" s="72">
        <v>26</v>
      </c>
      <c r="B34" s="73">
        <v>14.3</v>
      </c>
      <c r="C34" s="74">
        <v>13.8</v>
      </c>
      <c r="D34" s="74">
        <v>20.9</v>
      </c>
      <c r="E34" s="74">
        <v>13.9</v>
      </c>
      <c r="F34" s="75">
        <f t="shared" si="0"/>
        <v>17.4</v>
      </c>
      <c r="G34" s="67">
        <f t="shared" si="7"/>
        <v>94.35634210010132</v>
      </c>
      <c r="H34" s="76">
        <f t="shared" si="1"/>
        <v>13.405869244005927</v>
      </c>
      <c r="I34" s="77">
        <v>13</v>
      </c>
      <c r="J34" s="75"/>
      <c r="K34" s="77">
        <v>15</v>
      </c>
      <c r="L34" s="74">
        <v>16.4</v>
      </c>
      <c r="M34" s="74">
        <v>16.7</v>
      </c>
      <c r="N34" s="74">
        <v>16</v>
      </c>
      <c r="O34" s="75">
        <v>16</v>
      </c>
      <c r="P34" s="78" t="s">
        <v>102</v>
      </c>
      <c r="Q34" s="79">
        <v>16</v>
      </c>
      <c r="R34" s="76"/>
      <c r="S34" s="76" t="s">
        <v>108</v>
      </c>
      <c r="T34" s="76"/>
      <c r="U34" s="80">
        <v>8</v>
      </c>
      <c r="V34" s="73">
        <v>999</v>
      </c>
      <c r="W34" s="121">
        <f t="shared" si="2"/>
        <v>1009.1322600701982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26</v>
      </c>
      <c r="AG34">
        <f t="shared" si="11"/>
        <v>16.291117499602702</v>
      </c>
      <c r="AH34">
        <f t="shared" si="5"/>
        <v>15.771202559854595</v>
      </c>
      <c r="AI34">
        <f t="shared" si="6"/>
        <v>15.371702559854596</v>
      </c>
      <c r="AJ34">
        <f t="shared" si="12"/>
        <v>13.405869244005927</v>
      </c>
      <c r="AT34">
        <f t="shared" si="13"/>
        <v>10.032163401112708</v>
      </c>
    </row>
    <row r="35" spans="1:46" ht="12.75">
      <c r="A35" s="63">
        <v>27</v>
      </c>
      <c r="B35" s="64">
        <v>16.9</v>
      </c>
      <c r="C35" s="65">
        <v>13.8</v>
      </c>
      <c r="D35" s="65">
        <v>20.1</v>
      </c>
      <c r="E35" s="65">
        <v>10.1</v>
      </c>
      <c r="F35" s="66">
        <f t="shared" si="0"/>
        <v>15.100000000000001</v>
      </c>
      <c r="G35" s="67">
        <f t="shared" si="7"/>
        <v>69.08033995132766</v>
      </c>
      <c r="H35" s="67">
        <f t="shared" si="1"/>
        <v>11.198467515806431</v>
      </c>
      <c r="I35" s="68">
        <v>5.2</v>
      </c>
      <c r="J35" s="66"/>
      <c r="K35" s="68">
        <v>15.1</v>
      </c>
      <c r="L35" s="65">
        <v>14.6</v>
      </c>
      <c r="M35" s="65">
        <v>15.3</v>
      </c>
      <c r="N35" s="65">
        <v>16</v>
      </c>
      <c r="O35" s="66">
        <v>16.1</v>
      </c>
      <c r="P35" s="69" t="s">
        <v>102</v>
      </c>
      <c r="Q35" s="70">
        <v>24</v>
      </c>
      <c r="R35" s="67"/>
      <c r="S35" s="67">
        <v>4.1</v>
      </c>
      <c r="T35" s="67"/>
      <c r="U35" s="71">
        <v>3</v>
      </c>
      <c r="V35" s="64">
        <v>1003.9</v>
      </c>
      <c r="W35" s="121">
        <f t="shared" si="2"/>
        <v>1013.9901519874043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19.24469765091116</v>
      </c>
      <c r="AH35">
        <f t="shared" si="5"/>
        <v>15.771202559854595</v>
      </c>
      <c r="AI35">
        <f t="shared" si="6"/>
        <v>13.294302559854597</v>
      </c>
      <c r="AJ35">
        <f t="shared" si="12"/>
        <v>11.198467515806431</v>
      </c>
      <c r="AT35">
        <f t="shared" si="13"/>
        <v>10.055672411254303</v>
      </c>
    </row>
    <row r="36" spans="1:46" ht="12.75">
      <c r="A36" s="72">
        <v>28</v>
      </c>
      <c r="B36" s="73">
        <v>15.1</v>
      </c>
      <c r="C36" s="74">
        <v>12.9</v>
      </c>
      <c r="D36" s="74">
        <v>18.6</v>
      </c>
      <c r="E36" s="74">
        <v>11.5</v>
      </c>
      <c r="F36" s="75">
        <f t="shared" si="0"/>
        <v>15.05</v>
      </c>
      <c r="G36" s="67">
        <f t="shared" si="7"/>
        <v>76.4483415659387</v>
      </c>
      <c r="H36" s="76">
        <f t="shared" si="1"/>
        <v>10.993062390552735</v>
      </c>
      <c r="I36" s="77">
        <v>8</v>
      </c>
      <c r="J36" s="75"/>
      <c r="K36" s="77">
        <v>14.9</v>
      </c>
      <c r="L36" s="74">
        <v>14.5</v>
      </c>
      <c r="M36" s="74">
        <v>15.1</v>
      </c>
      <c r="N36" s="74">
        <v>15.8</v>
      </c>
      <c r="O36" s="75">
        <v>16</v>
      </c>
      <c r="P36" s="78" t="s">
        <v>103</v>
      </c>
      <c r="Q36" s="79">
        <v>33</v>
      </c>
      <c r="R36" s="76"/>
      <c r="S36" s="76">
        <v>0.1</v>
      </c>
      <c r="T36" s="76"/>
      <c r="U36" s="80">
        <v>7</v>
      </c>
      <c r="V36" s="73">
        <v>998.6</v>
      </c>
      <c r="W36" s="121">
        <f t="shared" si="2"/>
        <v>1008.6999277874294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17.154310910261028</v>
      </c>
      <c r="AH36">
        <f t="shared" si="5"/>
        <v>14.871986197959439</v>
      </c>
      <c r="AI36">
        <f t="shared" si="6"/>
        <v>13.11418619795944</v>
      </c>
      <c r="AJ36">
        <f t="shared" si="12"/>
        <v>10.993062390552735</v>
      </c>
      <c r="AT36">
        <f t="shared" si="13"/>
        <v>10.119709612517813</v>
      </c>
    </row>
    <row r="37" spans="1:46" ht="12.75">
      <c r="A37" s="63">
        <v>29</v>
      </c>
      <c r="B37" s="64">
        <v>14</v>
      </c>
      <c r="C37" s="65">
        <v>12.7</v>
      </c>
      <c r="D37" s="65">
        <v>17.2</v>
      </c>
      <c r="E37" s="65">
        <v>9.5</v>
      </c>
      <c r="F37" s="66">
        <f t="shared" si="0"/>
        <v>13.35</v>
      </c>
      <c r="G37" s="67">
        <f t="shared" si="7"/>
        <v>85.36869354067228</v>
      </c>
      <c r="H37" s="67">
        <f t="shared" si="1"/>
        <v>11.585595650612687</v>
      </c>
      <c r="I37" s="68">
        <v>6.2</v>
      </c>
      <c r="J37" s="66"/>
      <c r="K37" s="68">
        <v>12.7</v>
      </c>
      <c r="L37" s="65">
        <v>13.1</v>
      </c>
      <c r="M37" s="65">
        <v>14.4</v>
      </c>
      <c r="N37" s="65">
        <v>15.5</v>
      </c>
      <c r="O37" s="66">
        <v>15.9</v>
      </c>
      <c r="P37" s="69" t="s">
        <v>103</v>
      </c>
      <c r="Q37" s="70">
        <v>26</v>
      </c>
      <c r="R37" s="67"/>
      <c r="S37" s="67">
        <v>6.2</v>
      </c>
      <c r="T37" s="67"/>
      <c r="U37" s="71">
        <v>2</v>
      </c>
      <c r="V37" s="64">
        <v>998.2</v>
      </c>
      <c r="W37" s="121">
        <f t="shared" si="2"/>
        <v>1008.3347859888606</v>
      </c>
      <c r="X37" s="127">
        <v>1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15.977392985196072</v>
      </c>
      <c r="AH37">
        <f t="shared" si="5"/>
        <v>14.678391653320906</v>
      </c>
      <c r="AI37">
        <f t="shared" si="6"/>
        <v>13.639691653320906</v>
      </c>
      <c r="AJ37">
        <f t="shared" si="12"/>
        <v>11.585595650612687</v>
      </c>
      <c r="AT37">
        <f t="shared" si="13"/>
        <v>10.100720499532146</v>
      </c>
    </row>
    <row r="38" spans="1:46" ht="12.75">
      <c r="A38" s="72">
        <v>30</v>
      </c>
      <c r="B38" s="73">
        <v>15</v>
      </c>
      <c r="C38" s="74">
        <v>12.3</v>
      </c>
      <c r="D38" s="74">
        <v>19.6</v>
      </c>
      <c r="E38" s="74">
        <v>10.1</v>
      </c>
      <c r="F38" s="75">
        <f t="shared" si="0"/>
        <v>14.850000000000001</v>
      </c>
      <c r="G38" s="67">
        <f t="shared" si="7"/>
        <v>71.2294579568523</v>
      </c>
      <c r="H38" s="76">
        <f t="shared" si="1"/>
        <v>9.837741926074688</v>
      </c>
      <c r="I38" s="77">
        <v>5.9</v>
      </c>
      <c r="J38" s="75"/>
      <c r="K38" s="77">
        <v>13.8</v>
      </c>
      <c r="L38" s="74">
        <v>13.3</v>
      </c>
      <c r="M38" s="74">
        <v>14.1</v>
      </c>
      <c r="N38" s="74">
        <v>15.1</v>
      </c>
      <c r="O38" s="75">
        <v>15.7</v>
      </c>
      <c r="P38" s="78" t="s">
        <v>103</v>
      </c>
      <c r="Q38" s="79">
        <v>20</v>
      </c>
      <c r="R38" s="76"/>
      <c r="S38" s="76">
        <v>5.3</v>
      </c>
      <c r="T38" s="76"/>
      <c r="U38" s="80">
        <v>5</v>
      </c>
      <c r="V38" s="73">
        <v>1009.2</v>
      </c>
      <c r="W38" s="121">
        <f t="shared" si="2"/>
        <v>1019.4107003191879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17.04426199146042</v>
      </c>
      <c r="AH38">
        <f t="shared" si="5"/>
        <v>14.297835429263056</v>
      </c>
      <c r="AI38">
        <f t="shared" si="6"/>
        <v>12.140535429263057</v>
      </c>
      <c r="AJ38">
        <f t="shared" si="12"/>
        <v>9.837741926074688</v>
      </c>
      <c r="AT38">
        <f t="shared" si="13"/>
        <v>10.183245773465613</v>
      </c>
    </row>
    <row r="39" spans="1:46" ht="12.75">
      <c r="A39" s="63">
        <v>31</v>
      </c>
      <c r="B39" s="64">
        <v>17.8</v>
      </c>
      <c r="C39" s="65">
        <v>16.9</v>
      </c>
      <c r="D39" s="65">
        <v>20.9</v>
      </c>
      <c r="E39" s="65">
        <v>12.6</v>
      </c>
      <c r="F39" s="66">
        <f t="shared" si="0"/>
        <v>16.75</v>
      </c>
      <c r="G39" s="67">
        <f t="shared" si="7"/>
        <v>90.93995838125312</v>
      </c>
      <c r="H39" s="67">
        <f t="shared" si="1"/>
        <v>16.301041702548225</v>
      </c>
      <c r="I39" s="68">
        <v>11.7</v>
      </c>
      <c r="J39" s="66"/>
      <c r="K39" s="68">
        <v>16.2</v>
      </c>
      <c r="L39" s="65">
        <v>15.2</v>
      </c>
      <c r="M39" s="65">
        <v>15.1</v>
      </c>
      <c r="N39" s="65">
        <v>15.2</v>
      </c>
      <c r="O39" s="66">
        <v>15.6</v>
      </c>
      <c r="P39" s="69" t="s">
        <v>126</v>
      </c>
      <c r="Q39" s="70">
        <v>22</v>
      </c>
      <c r="R39" s="67"/>
      <c r="S39" s="67">
        <v>6.1</v>
      </c>
      <c r="T39" s="67"/>
      <c r="U39" s="71">
        <v>8</v>
      </c>
      <c r="V39" s="64">
        <v>1007.8</v>
      </c>
      <c r="W39" s="121">
        <f t="shared" si="2"/>
        <v>1017.8978343104834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20.371240520305903</v>
      </c>
      <c r="AH39">
        <f t="shared" si="5"/>
        <v>19.24469765091116</v>
      </c>
      <c r="AI39">
        <f t="shared" si="6"/>
        <v>18.52559765091116</v>
      </c>
      <c r="AJ39">
        <f t="shared" si="12"/>
        <v>16.301041702548225</v>
      </c>
      <c r="AT39">
        <f t="shared" si="13"/>
        <v>10.076127732216445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10.056862959320526</v>
      </c>
    </row>
    <row r="41" spans="1:46" ht="13.5" thickBot="1">
      <c r="A41" s="113" t="s">
        <v>19</v>
      </c>
      <c r="B41" s="114">
        <f>SUM(B9:B39)</f>
        <v>500.50000000000006</v>
      </c>
      <c r="C41" s="115">
        <f aca="true" t="shared" si="14" ref="C41:U41">SUM(C9:C39)</f>
        <v>443.59999999999997</v>
      </c>
      <c r="D41" s="115">
        <f t="shared" si="14"/>
        <v>650.8000000000002</v>
      </c>
      <c r="E41" s="115">
        <f t="shared" si="14"/>
        <v>373.00000000000006</v>
      </c>
      <c r="F41" s="116">
        <f t="shared" si="14"/>
        <v>511.90000000000003</v>
      </c>
      <c r="G41" s="117">
        <f t="shared" si="14"/>
        <v>2520.5677454581646</v>
      </c>
      <c r="H41" s="117">
        <f>SUM(H9:H39)</f>
        <v>397.4223298617084</v>
      </c>
      <c r="I41" s="118">
        <f t="shared" si="14"/>
        <v>281.99999999999994</v>
      </c>
      <c r="J41" s="116">
        <f t="shared" si="14"/>
        <v>0</v>
      </c>
      <c r="K41" s="118">
        <f t="shared" si="14"/>
        <v>503.9</v>
      </c>
      <c r="L41" s="115">
        <f t="shared" si="14"/>
        <v>494.40000000000003</v>
      </c>
      <c r="M41" s="115">
        <f t="shared" si="14"/>
        <v>505.9000000000001</v>
      </c>
      <c r="N41" s="115">
        <f t="shared" si="14"/>
        <v>513.4</v>
      </c>
      <c r="O41" s="116">
        <f t="shared" si="14"/>
        <v>512.7</v>
      </c>
      <c r="P41" s="114"/>
      <c r="Q41" s="119">
        <f t="shared" si="14"/>
        <v>696</v>
      </c>
      <c r="R41" s="117">
        <f t="shared" si="14"/>
        <v>0</v>
      </c>
      <c r="S41" s="117">
        <f>SUM(S9:S39)</f>
        <v>100.49999999999999</v>
      </c>
      <c r="T41" s="139"/>
      <c r="U41" s="119">
        <f t="shared" si="14"/>
        <v>188</v>
      </c>
      <c r="V41" s="117">
        <f>SUM(V9:V39)</f>
        <v>31095.000000000004</v>
      </c>
      <c r="W41" s="123">
        <f>SUM(W9:W39)</f>
        <v>31408.36256887086</v>
      </c>
      <c r="X41" s="117">
        <f>SUM(X9:X39)</f>
        <v>1</v>
      </c>
      <c r="Y41" s="123">
        <f>SUM(Y9:Y39)</f>
        <v>0</v>
      </c>
      <c r="Z41" s="138">
        <f>SUM(Z9:Z39)</f>
        <v>3</v>
      </c>
      <c r="AA41">
        <f>MAX(AA9:AA39)</f>
        <v>6</v>
      </c>
      <c r="AB41">
        <f>MAX(AB9:AB39)</f>
        <v>25</v>
      </c>
      <c r="AC41">
        <f>MAX(AC9:AC39)</f>
        <v>25</v>
      </c>
      <c r="AD41">
        <f>MAX(AD9:AD39)</f>
        <v>23</v>
      </c>
      <c r="AE41">
        <f>MAX(AE9:AE39)</f>
        <v>31</v>
      </c>
      <c r="AT41">
        <f t="shared" si="13"/>
        <v>10.118647699164372</v>
      </c>
    </row>
    <row r="42" spans="1:46" ht="12.75">
      <c r="A42" s="72" t="s">
        <v>20</v>
      </c>
      <c r="B42" s="73">
        <f>AVERAGE(B9:B39)</f>
        <v>16.145161290322584</v>
      </c>
      <c r="C42" s="74">
        <f aca="true" t="shared" si="15" ref="C42:U42">AVERAGE(C9:C39)</f>
        <v>14.309677419354838</v>
      </c>
      <c r="D42" s="74">
        <f t="shared" si="15"/>
        <v>20.99354838709678</v>
      </c>
      <c r="E42" s="74">
        <f t="shared" si="15"/>
        <v>12.032258064516132</v>
      </c>
      <c r="F42" s="75">
        <f t="shared" si="15"/>
        <v>16.512903225806454</v>
      </c>
      <c r="G42" s="76">
        <f t="shared" si="15"/>
        <v>81.30863695026338</v>
      </c>
      <c r="H42" s="76">
        <f>AVERAGE(H9:H39)</f>
        <v>12.820075156829304</v>
      </c>
      <c r="I42" s="77">
        <f t="shared" si="15"/>
        <v>9.096774193548386</v>
      </c>
      <c r="J42" s="75" t="e">
        <f t="shared" si="15"/>
        <v>#DIV/0!</v>
      </c>
      <c r="K42" s="77">
        <f t="shared" si="15"/>
        <v>16.25483870967742</v>
      </c>
      <c r="L42" s="74">
        <f t="shared" si="15"/>
        <v>15.948387096774194</v>
      </c>
      <c r="M42" s="74">
        <f t="shared" si="15"/>
        <v>16.319354838709682</v>
      </c>
      <c r="N42" s="74">
        <f t="shared" si="15"/>
        <v>16.561290322580643</v>
      </c>
      <c r="O42" s="75">
        <f t="shared" si="15"/>
        <v>16.538709677419355</v>
      </c>
      <c r="P42" s="73"/>
      <c r="Q42" s="75">
        <f t="shared" si="15"/>
        <v>22.451612903225808</v>
      </c>
      <c r="R42" s="76" t="e">
        <f t="shared" si="15"/>
        <v>#DIV/0!</v>
      </c>
      <c r="S42" s="76">
        <f>AVERAGE(S9:S39)</f>
        <v>4.187499999999999</v>
      </c>
      <c r="T42" s="76"/>
      <c r="U42" s="76">
        <f t="shared" si="15"/>
        <v>6.064516129032258</v>
      </c>
      <c r="V42" s="76">
        <f>AVERAGE(V9:V39)</f>
        <v>1003.0645161290324</v>
      </c>
      <c r="W42" s="124">
        <f>AVERAGE(W9:W39)</f>
        <v>1013.1729860926084</v>
      </c>
      <c r="X42" s="127"/>
      <c r="Y42" s="134"/>
      <c r="Z42" s="130"/>
      <c r="AT42">
        <f t="shared" si="13"/>
        <v>10.132260070198171</v>
      </c>
    </row>
    <row r="43" spans="1:46" ht="12.75">
      <c r="A43" s="72" t="s">
        <v>21</v>
      </c>
      <c r="B43" s="73">
        <f>MAX(B9:B39)</f>
        <v>23.8</v>
      </c>
      <c r="C43" s="74">
        <f aca="true" t="shared" si="16" ref="C43:U43">MAX(C9:C39)</f>
        <v>19.2</v>
      </c>
      <c r="D43" s="74">
        <f t="shared" si="16"/>
        <v>28.5</v>
      </c>
      <c r="E43" s="74">
        <f t="shared" si="16"/>
        <v>14.8</v>
      </c>
      <c r="F43" s="75">
        <f t="shared" si="16"/>
        <v>20.8</v>
      </c>
      <c r="G43" s="76">
        <f t="shared" si="16"/>
        <v>98.89270446481773</v>
      </c>
      <c r="H43" s="76">
        <f>MAX(H9:H39)</f>
        <v>16.332855756165795</v>
      </c>
      <c r="I43" s="77">
        <f t="shared" si="16"/>
        <v>13.6</v>
      </c>
      <c r="J43" s="75">
        <f t="shared" si="16"/>
        <v>0</v>
      </c>
      <c r="K43" s="77">
        <f t="shared" si="16"/>
        <v>21</v>
      </c>
      <c r="L43" s="74">
        <f t="shared" si="16"/>
        <v>18.3</v>
      </c>
      <c r="M43" s="74">
        <f t="shared" si="16"/>
        <v>18.4</v>
      </c>
      <c r="N43" s="74">
        <f t="shared" si="16"/>
        <v>18.1</v>
      </c>
      <c r="O43" s="75">
        <f t="shared" si="16"/>
        <v>17.7</v>
      </c>
      <c r="P43" s="73"/>
      <c r="Q43" s="70">
        <f t="shared" si="16"/>
        <v>34</v>
      </c>
      <c r="R43" s="76">
        <f t="shared" si="16"/>
        <v>0</v>
      </c>
      <c r="S43" s="76">
        <f>MAX(S9:S39)</f>
        <v>20.2</v>
      </c>
      <c r="T43" s="140"/>
      <c r="U43" s="70">
        <f t="shared" si="16"/>
        <v>8</v>
      </c>
      <c r="V43" s="76">
        <f>MAX(V9:V39)</f>
        <v>1014.3</v>
      </c>
      <c r="W43" s="124">
        <f>MAX(W9:W39)</f>
        <v>1024.4594500083128</v>
      </c>
      <c r="X43" s="127"/>
      <c r="Y43" s="134"/>
      <c r="Z43" s="127"/>
      <c r="AT43">
        <f t="shared" si="13"/>
        <v>10.090151987404308</v>
      </c>
    </row>
    <row r="44" spans="1:46" ht="13.5" thickBot="1">
      <c r="A44" s="81" t="s">
        <v>22</v>
      </c>
      <c r="B44" s="82">
        <f>MIN(B9:B39)</f>
        <v>13</v>
      </c>
      <c r="C44" s="83">
        <f aca="true" t="shared" si="17" ref="C44:U44">MIN(C9:C39)</f>
        <v>12.3</v>
      </c>
      <c r="D44" s="83">
        <f t="shared" si="17"/>
        <v>16.2</v>
      </c>
      <c r="E44" s="83">
        <f t="shared" si="17"/>
        <v>6.5</v>
      </c>
      <c r="F44" s="84">
        <f t="shared" si="17"/>
        <v>13.35</v>
      </c>
      <c r="G44" s="85">
        <f t="shared" si="17"/>
        <v>60.48144934617812</v>
      </c>
      <c r="H44" s="85">
        <f>MIN(H9:H39)</f>
        <v>9.275952435214858</v>
      </c>
      <c r="I44" s="86">
        <f t="shared" si="17"/>
        <v>2.4</v>
      </c>
      <c r="J44" s="84">
        <f t="shared" si="17"/>
        <v>0</v>
      </c>
      <c r="K44" s="86">
        <f t="shared" si="17"/>
        <v>12.7</v>
      </c>
      <c r="L44" s="83">
        <f t="shared" si="17"/>
        <v>13.1</v>
      </c>
      <c r="M44" s="83">
        <f t="shared" si="17"/>
        <v>14.1</v>
      </c>
      <c r="N44" s="83">
        <f t="shared" si="17"/>
        <v>15.1</v>
      </c>
      <c r="O44" s="84">
        <f t="shared" si="17"/>
        <v>15.6</v>
      </c>
      <c r="P44" s="82"/>
      <c r="Q44" s="120">
        <f t="shared" si="17"/>
        <v>13</v>
      </c>
      <c r="R44" s="85">
        <f t="shared" si="17"/>
        <v>0</v>
      </c>
      <c r="S44" s="85">
        <f>MIN(S9:S39)</f>
        <v>0</v>
      </c>
      <c r="T44" s="141"/>
      <c r="U44" s="120">
        <f t="shared" si="17"/>
        <v>1</v>
      </c>
      <c r="V44" s="85">
        <f>MIN(V9:V39)</f>
        <v>991.1</v>
      </c>
      <c r="W44" s="125">
        <f>MIN(W9:W39)</f>
        <v>1001.0202170748732</v>
      </c>
      <c r="X44" s="128"/>
      <c r="Y44" s="136"/>
      <c r="Z44" s="128"/>
      <c r="AT44">
        <f t="shared" si="13"/>
        <v>10.099927787429328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10.13478598886054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10.21070031918782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10.097834310483398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64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23</v>
      </c>
      <c r="C61">
        <f>DCOUNTA(S8:S38,1,C59:C60)</f>
        <v>21</v>
      </c>
      <c r="D61">
        <f>DCOUNTA(S8:S38,1,D59:D60)</f>
        <v>17</v>
      </c>
      <c r="F61">
        <f>DCOUNTA(S8:S38,1,F59:F60)</f>
        <v>7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16</v>
      </c>
      <c r="C64">
        <f>(C61-F61)</f>
        <v>14</v>
      </c>
      <c r="D64">
        <f>(D61-F61)</f>
        <v>10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O29" sqref="O2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101</v>
      </c>
      <c r="I4" s="60" t="s">
        <v>55</v>
      </c>
      <c r="J4" s="60">
        <v>2006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56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20.99354838709678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12.032258064516132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16.512903225806454</v>
      </c>
      <c r="D9" s="5">
        <v>0.1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28.5</v>
      </c>
      <c r="C10" s="5" t="s">
        <v>32</v>
      </c>
      <c r="D10" s="5">
        <f>Data1!$AA$41</f>
        <v>6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6.5</v>
      </c>
      <c r="C11" s="5" t="s">
        <v>32</v>
      </c>
      <c r="D11" s="24">
        <f>Data1!$AB$41</f>
        <v>25</v>
      </c>
      <c r="E11" s="3"/>
      <c r="F11" s="40">
        <v>3</v>
      </c>
      <c r="G11" s="93" t="s">
        <v>106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2.4</v>
      </c>
      <c r="C12" s="5" t="s">
        <v>32</v>
      </c>
      <c r="D12" s="24">
        <f>Data1!$AC$41</f>
        <v>25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16.538709677419355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100.49999999999999</v>
      </c>
      <c r="D17" s="5">
        <v>201</v>
      </c>
      <c r="E17" s="3"/>
      <c r="F17" s="40">
        <v>9</v>
      </c>
      <c r="G17" s="93" t="s">
        <v>114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17</v>
      </c>
      <c r="D18" s="5"/>
      <c r="E18" s="3"/>
      <c r="F18" s="40">
        <v>10</v>
      </c>
      <c r="G18" s="93" t="s">
        <v>115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15</v>
      </c>
      <c r="D19" s="5"/>
      <c r="E19" s="3"/>
      <c r="F19" s="40">
        <v>11</v>
      </c>
      <c r="G19" s="93" t="s">
        <v>116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10</v>
      </c>
      <c r="D20" s="5"/>
      <c r="E20" s="3"/>
      <c r="F20" s="40">
        <v>12</v>
      </c>
      <c r="G20" s="93" t="s">
        <v>117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20.2</v>
      </c>
      <c r="D21" s="5"/>
      <c r="E21" s="3"/>
      <c r="F21" s="40">
        <v>13</v>
      </c>
      <c r="G21" s="93" t="s">
        <v>118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23</v>
      </c>
      <c r="D22" s="5"/>
      <c r="E22" s="3"/>
      <c r="F22" s="40">
        <v>14</v>
      </c>
      <c r="G22" s="93" t="s">
        <v>119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40">
        <v>17</v>
      </c>
      <c r="G25" s="93" t="s">
        <v>124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34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140</v>
      </c>
      <c r="B31" s="3"/>
      <c r="C31" s="5">
        <f>Data1!$AO$9</f>
        <v>0</v>
      </c>
      <c r="D31" s="22"/>
      <c r="E31" s="5"/>
      <c r="F31" s="40">
        <v>23</v>
      </c>
      <c r="G31" s="93" t="s">
        <v>133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139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3</v>
      </c>
      <c r="D37" s="5"/>
      <c r="E37" s="3"/>
      <c r="F37" s="40">
        <v>29</v>
      </c>
      <c r="G37" s="93" t="s">
        <v>141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f>Data1!$AL$9</f>
        <v>0</v>
      </c>
      <c r="D38" s="5"/>
      <c r="E38" s="3"/>
      <c r="F38" s="40">
        <v>30</v>
      </c>
      <c r="G38" s="93" t="s">
        <v>142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>
        <v>31</v>
      </c>
      <c r="G39" s="95" t="s">
        <v>143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0</v>
      </c>
      <c r="D40" s="5"/>
      <c r="E40" s="3"/>
      <c r="F40" s="5"/>
      <c r="G40" s="35" t="s">
        <v>125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1</v>
      </c>
      <c r="D41" s="5"/>
      <c r="E41" s="3"/>
      <c r="F41" s="5"/>
      <c r="G41" s="3" t="s">
        <v>128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138</v>
      </c>
      <c r="H42" s="23"/>
      <c r="I42" s="23"/>
      <c r="J42" s="23"/>
      <c r="K42" s="23"/>
      <c r="L42" s="23"/>
      <c r="M42" s="3"/>
      <c r="N42" s="17"/>
    </row>
    <row r="43" spans="1:14" ht="12.75">
      <c r="A43" s="26" t="s">
        <v>144</v>
      </c>
      <c r="B43" s="3" t="s">
        <v>145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147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142" t="s">
        <v>149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148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2009-08-12T11:53:22Z</dcterms:modified>
  <cp:category/>
  <cp:version/>
  <cp:contentType/>
  <cp:contentStatus/>
</cp:coreProperties>
</file>