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<sst xmlns="http://schemas.openxmlformats.org/spreadsheetml/2006/main" count="190" uniqueCount="166">
  <si>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</si>
  <si>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</si>
  <si>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</si>
  <si>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</si>
  <si>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</si>
  <si>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</si>
  <si>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</si>
  <si>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</si>
  <si>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</si>
  <si>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</si>
  <si>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</si>
  <si>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</si>
  <si>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</si>
  <si>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</si>
  <si>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</si>
  <si>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</si>
  <si>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</si>
  <si>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</si>
  <si>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</si>
  <si>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</si>
  <si>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</si>
  <si>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</si>
  <si>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</si>
  <si>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</si>
  <si>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</si>
  <si>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</si>
  <si>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</si>
  <si>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</si>
  <si>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</si>
  <si>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</si>
  <si>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</si>
  <si>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</si>
  <si>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</si>
  <si>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</si>
  <si>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</si>
  <si>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</si>
  <si>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</si>
  <si>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</si>
  <si>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</si>
  <si>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</si>
  <si>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</si>
  <si>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</si>
  <si>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</si>
  <si>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</si>
  <si>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</si>
  <si>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</si>
  <si>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</si>
  <si>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</si>
  <si>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</si>
  <si>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</si>
  <si>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</si>
  <si>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</si>
  <si>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</si>
  <si>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</si>
  <si>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</si>
  <si>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</si>
  <si>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</si>
  <si>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</si>
  <si>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</si>
  <si>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</si>
  <si>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</si>
  <si>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</si>
  <si>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</si>
  <si>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</si>
  <si>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</si>
  <si>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</si>
  <si>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</si>
  <si>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</si>
  <si>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</si>
  <si>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</si>
  <si>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</si>
  <si>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</si>
  <si>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</si>
  <si>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</si>
  <si>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</si>
  <si>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</si>
  <si>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</si>
  <si>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</si>
  <si>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</si>
  <si>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</si>
  <si>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</si>
  <si>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</si>
  <si>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</si>
  <si>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</si>
  <si>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</si>
  <si>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</si>
  <si>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</si>
  <si>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</si>
  <si>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</si>
  <si>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</si>
  <si>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</si>
  <si>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</si>
  <si>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</si>
  <si>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</si>
  <si>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</si>
  <si>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</si>
  <si>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</si>
  <si>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</si>
  <si>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</si>
  <si>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</si>
  <si>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</si>
  <si>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</si>
  <si>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</si>
  <si>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SE3</t>
  </si>
  <si>
    <t>WNW3</t>
  </si>
  <si>
    <t>A gloomy day with spells of rain, light at first, but becoming persistent in the afternoon.</t>
  </si>
  <si>
    <t xml:space="preserve">Brighter with good sunny spells. Feeling warmer too. </t>
  </si>
  <si>
    <t>August</t>
  </si>
  <si>
    <t>NW1</t>
  </si>
  <si>
    <t>W2</t>
  </si>
  <si>
    <t>NW2</t>
  </si>
  <si>
    <t>S2</t>
  </si>
  <si>
    <t>SSE4</t>
  </si>
  <si>
    <t>S4</t>
  </si>
  <si>
    <t>Dry with sunny spells by day, with some cloud. A little rain later in the night.</t>
  </si>
  <si>
    <t>Cloudy with rain for much of the day, on and off. Feeling humid too.</t>
  </si>
  <si>
    <t xml:space="preserve">Rain clearing early on, then mostly cloudy with a few sunny intervals. </t>
  </si>
  <si>
    <t>A mostly sunny day, but becoming cloudy. Some spells of rain overnight.</t>
  </si>
  <si>
    <t>A fairly sunny day once overnight rain had cleared. Feeling warm.</t>
  </si>
  <si>
    <t>Another sunny day on the whole, after a much cooler and fresher start.</t>
  </si>
  <si>
    <t>Dry with good sunny spells. Feeling pleasantly warm once again.</t>
  </si>
  <si>
    <t>SSW4</t>
  </si>
  <si>
    <t>Cloudy with spells of mostly light rain, with drier spells too. Staying cloudy and muggy.</t>
  </si>
  <si>
    <t>W3</t>
  </si>
  <si>
    <t>Cloudy morning, but turning sunnier and very warm by the afternoon. Rain overnight.</t>
  </si>
  <si>
    <t>NW4</t>
  </si>
  <si>
    <t>SSE2</t>
  </si>
  <si>
    <t>Some sunshien but also a fair bit of cloud at times. Becoming more humid too.</t>
  </si>
  <si>
    <t>Bright or sunny spells, and feeling pleasantly warm with light winds throughout the day.</t>
  </si>
  <si>
    <t>Early rain slowly clearing, then cloudy with further light outbreaks from time to time.</t>
  </si>
  <si>
    <t>SW5</t>
  </si>
  <si>
    <t>W4</t>
  </si>
  <si>
    <t>A wind day with a lot of cloud at times. Becoming sunnier after lunch and turning warm.</t>
  </si>
  <si>
    <t>Warm again, but fresher. Still quite breezy too with some sunny spells through the day.</t>
  </si>
  <si>
    <t>WNW5</t>
  </si>
  <si>
    <t xml:space="preserve">A cloudy morning, but turning brighter with a few sunny spells. Still on the breezy side. </t>
  </si>
  <si>
    <t>SSW3</t>
  </si>
  <si>
    <t>SSW5</t>
  </si>
  <si>
    <t>Becoming hot with a good deal of sunshine, but breezy too. A warm, sunny evening.</t>
  </si>
  <si>
    <t xml:space="preserve">Rather cloudy but dry, with some bright or sunny intervals. Temperatures average. </t>
  </si>
  <si>
    <t>tr</t>
  </si>
  <si>
    <t>SW4</t>
  </si>
  <si>
    <t>Days of gale gusts</t>
  </si>
  <si>
    <t>A clodier, cooler day with brief light rain in the morning. Very windy but brighter pm.</t>
  </si>
  <si>
    <t xml:space="preserve">Bright and breezy, showers around lunch. Feeling much cooler, with a chilly evening. </t>
  </si>
  <si>
    <t>SW</t>
  </si>
  <si>
    <t>N1</t>
  </si>
  <si>
    <t>Dry with good sunny spells, with lighter winds than recently. Feeling warm.</t>
  </si>
  <si>
    <t>Another warm day but breezy again, and generally lots of high cloud making the sun hazy.</t>
  </si>
  <si>
    <t xml:space="preserve">A mostly cloudy day with a spell of light rain first thing and again in afternoon. </t>
  </si>
  <si>
    <t xml:space="preserve">Mostly bright or sunny, but there were a few light showers in the morning. </t>
  </si>
  <si>
    <t>SSE6</t>
  </si>
  <si>
    <t>WSW2</t>
  </si>
  <si>
    <t>WSW4</t>
  </si>
  <si>
    <t>Cloudy with outbreaks of mostly light rain. Windy and feeling rather cool.</t>
  </si>
  <si>
    <t>Brighter with good sunny spells, and feeling a lot warmer too. Lighter winds.</t>
  </si>
  <si>
    <t>Cooo and very windy with some blustery showers at times. Some sunny intervals too.</t>
  </si>
  <si>
    <t>Cool and breezy again, but a little warmer than yesterday. Some good sunshine.</t>
  </si>
  <si>
    <t>A bright start early, but soon cloudy with spells of light rain or drizzle. Feeling muggy.</t>
  </si>
  <si>
    <t>Mostly cloudy and windy, but warm. A few brief bright or sunny intervals.</t>
  </si>
  <si>
    <t>NOTES:</t>
  </si>
  <si>
    <t>Mean temperature 16.9C was equal to 2008, and the joint warmest August since 2004 (17.8C); Mean daily maxima at 21.4C was highest since</t>
  </si>
  <si>
    <t>2005, yet mean daily minima at 12.4C was lowest since 2007; the absolute minimum temperature of 8.2C was the highest in August since</t>
  </si>
  <si>
    <t xml:space="preserve">1997 (9.0C); absolute max temperature of 26.4C was highest since 2007 (28.6C); rainfall total 44.3mm was lowest in August since 2007 </t>
  </si>
  <si>
    <t xml:space="preserve">(38.9mm); </t>
  </si>
  <si>
    <t>25th: thunder heard from 1500-1530 BST to SE of station here.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</si>
</sst>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4.25"/>
      <name val="Arial"/>
      <family val="0"/>
    </font>
    <font>
      <b/>
      <sz val="5.25"/>
      <name val="Arial"/>
      <family val="0"/>
    </font>
    <font>
      <b/>
      <sz val="4.2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16.8</c:v>
                </c:pt>
                <c:pt idx="1">
                  <c:v>19</c:v>
                </c:pt>
                <c:pt idx="2">
                  <c:v>22</c:v>
                </c:pt>
                <c:pt idx="3">
                  <c:v>19.7</c:v>
                </c:pt>
                <c:pt idx="4">
                  <c:v>23</c:v>
                </c:pt>
                <c:pt idx="5">
                  <c:v>22.3</c:v>
                </c:pt>
                <c:pt idx="6">
                  <c:v>23</c:v>
                </c:pt>
                <c:pt idx="7">
                  <c:v>22.5</c:v>
                </c:pt>
                <c:pt idx="8">
                  <c:v>23.8</c:v>
                </c:pt>
                <c:pt idx="9">
                  <c:v>19.9</c:v>
                </c:pt>
                <c:pt idx="10">
                  <c:v>25.5</c:v>
                </c:pt>
                <c:pt idx="11">
                  <c:v>21.2</c:v>
                </c:pt>
                <c:pt idx="12">
                  <c:v>21.8</c:v>
                </c:pt>
                <c:pt idx="13">
                  <c:v>21.7</c:v>
                </c:pt>
                <c:pt idx="14">
                  <c:v>24.3</c:v>
                </c:pt>
                <c:pt idx="15">
                  <c:v>21.8</c:v>
                </c:pt>
                <c:pt idx="16">
                  <c:v>21.7</c:v>
                </c:pt>
                <c:pt idx="17">
                  <c:v>21.2</c:v>
                </c:pt>
                <c:pt idx="18">
                  <c:v>26.4</c:v>
                </c:pt>
                <c:pt idx="19">
                  <c:v>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12.4</c:v>
                </c:pt>
                <c:pt idx="1">
                  <c:v>8.6</c:v>
                </c:pt>
                <c:pt idx="2">
                  <c:v>11.4</c:v>
                </c:pt>
                <c:pt idx="3">
                  <c:v>15.4</c:v>
                </c:pt>
                <c:pt idx="4">
                  <c:v>16.4</c:v>
                </c:pt>
                <c:pt idx="5">
                  <c:v>11.7</c:v>
                </c:pt>
                <c:pt idx="6">
                  <c:v>13.4</c:v>
                </c:pt>
                <c:pt idx="7">
                  <c:v>8.8</c:v>
                </c:pt>
                <c:pt idx="8">
                  <c:v>9</c:v>
                </c:pt>
                <c:pt idx="9">
                  <c:v>13.7</c:v>
                </c:pt>
                <c:pt idx="10">
                  <c:v>14.8</c:v>
                </c:pt>
                <c:pt idx="11">
                  <c:v>16.5</c:v>
                </c:pt>
                <c:pt idx="12">
                  <c:v>11.9</c:v>
                </c:pt>
                <c:pt idx="13">
                  <c:v>10.2</c:v>
                </c:pt>
                <c:pt idx="14">
                  <c:v>16</c:v>
                </c:pt>
                <c:pt idx="15">
                  <c:v>13.2</c:v>
                </c:pt>
                <c:pt idx="16">
                  <c:v>12.2</c:v>
                </c:pt>
                <c:pt idx="17">
                  <c:v>9.9</c:v>
                </c:pt>
                <c:pt idx="18">
                  <c:v>13.7</c:v>
                </c:pt>
                <c:pt idx="19">
                  <c:v>16.3</c:v>
                </c:pt>
                <c:pt idx="20">
                  <c:v>11.7</c:v>
                </c:pt>
              </c:numCache>
            </c:numRef>
          </c:val>
          <c:smooth val="0"/>
        </c:ser>
        <c:marker val="1"/>
        <c:axId val="45679064"/>
        <c:axId val="8458393"/>
      </c:lineChart>
      <c:catAx>
        <c:axId val="45679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58393"/>
        <c:crosses val="autoZero"/>
        <c:auto val="1"/>
        <c:lblOffset val="100"/>
        <c:noMultiLvlLbl val="0"/>
      </c:catAx>
      <c:valAx>
        <c:axId val="8458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5679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</c:numCache>
            </c:numRef>
          </c:val>
        </c:ser>
        <c:axId val="9016674"/>
        <c:axId val="14041203"/>
      </c:barChart>
      <c:catAx>
        <c:axId val="9016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41203"/>
        <c:crosses val="autoZero"/>
        <c:auto val="1"/>
        <c:lblOffset val="100"/>
        <c:noMultiLvlLbl val="0"/>
      </c:catAx>
      <c:valAx>
        <c:axId val="14041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90166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59261964"/>
        <c:axId val="63595629"/>
      </c:barChart>
      <c:catAx>
        <c:axId val="59261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95629"/>
        <c:crosses val="autoZero"/>
        <c:auto val="1"/>
        <c:lblOffset val="100"/>
        <c:noMultiLvlLbl val="0"/>
      </c:catAx>
      <c:valAx>
        <c:axId val="63595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92619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35489750"/>
        <c:axId val="50972295"/>
      </c:lineChart>
      <c:catAx>
        <c:axId val="35489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72295"/>
        <c:crosses val="autoZero"/>
        <c:auto val="1"/>
        <c:lblOffset val="100"/>
        <c:noMultiLvlLbl val="0"/>
      </c:catAx>
      <c:valAx>
        <c:axId val="50972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54897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</c:numCache>
            </c:numRef>
          </c:val>
          <c:smooth val="0"/>
        </c:ser>
        <c:marker val="1"/>
        <c:axId val="56097472"/>
        <c:axId val="35115201"/>
      </c:lineChart>
      <c:catAx>
        <c:axId val="5609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15201"/>
        <c:crosses val="autoZero"/>
        <c:auto val="1"/>
        <c:lblOffset val="100"/>
        <c:noMultiLvlLbl val="0"/>
      </c:catAx>
      <c:valAx>
        <c:axId val="35115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6097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</c:numCache>
            </c:numRef>
          </c:val>
          <c:smooth val="0"/>
        </c:ser>
        <c:marker val="1"/>
        <c:axId val="47601354"/>
        <c:axId val="25759003"/>
      </c:lineChart>
      <c:catAx>
        <c:axId val="4760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59003"/>
        <c:crosses val="autoZero"/>
        <c:auto val="1"/>
        <c:lblOffset val="100"/>
        <c:noMultiLvlLbl val="0"/>
      </c:catAx>
      <c:valAx>
        <c:axId val="25759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7601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0504436"/>
        <c:axId val="6104469"/>
      </c:lineChart>
      <c:catAx>
        <c:axId val="3050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4469"/>
        <c:crosses val="autoZero"/>
        <c:auto val="1"/>
        <c:lblOffset val="100"/>
        <c:noMultiLvlLbl val="0"/>
      </c:catAx>
      <c:valAx>
        <c:axId val="6104469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050443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4940222"/>
        <c:axId val="24699951"/>
      </c:lineChart>
      <c:catAx>
        <c:axId val="5494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99951"/>
        <c:crosses val="autoZero"/>
        <c:auto val="1"/>
        <c:lblOffset val="100"/>
        <c:noMultiLvlLbl val="0"/>
      </c:catAx>
      <c:valAx>
        <c:axId val="24699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49402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c6e8fe8-3f24-4073-9c3b-e359bf717a1c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0.02775</cdr:y>
    </cdr:from>
    <cdr:to>
      <cdr:x>0.8965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0612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0169e40-1328-4614-9140-ea57276f3917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0.03475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3fa1dfb-0305-4e68-9605-4160c9527c0b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0.50825</cdr:x>
      <cdr:y>0.496</cdr:y>
    </cdr:from>
    <cdr:to>
      <cdr:x>0.51775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8675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510a61a-1810-4d29-8964-214598d881f6}" type="TxLink">
            <a:rPr lang="en-US" cap="none" sz="1000" b="0" i="0" u="none" baseline="0">
              <a:latin typeface="Arial"/>
              <a:ea typeface="Arial"/>
              <a:cs typeface="Arial"/>
            </a:rPr>
            <a:t>0.0 </a:t>
          </a:fld>
        </a:p>
      </cdr:txBody>
    </cdr:sp>
  </cdr:relSizeAnchor>
  <cdr:relSizeAnchor xmlns:cdr="http://schemas.openxmlformats.org/drawingml/2006/chartDrawing">
    <cdr:from>
      <cdr:x>0.797</cdr:x>
      <cdr:y>0.0255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72775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29834cd-1ee5-4457-a143-b512c9577eab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0.0235</cdr:y>
    </cdr:from>
    <cdr:to>
      <cdr:x>0.93375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0000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e41bb57-5335-45be-817c-b06d1f4d5627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0601703-4488-4d34-9cc8-7e599229d139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0.81575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29950" y="190500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0bbcc56-5c7e-4829-80ed-b1dc2f6471cc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0.03675</cdr:y>
    </cdr:from>
    <cdr:to>
      <cdr:x>0.92725</cdr:x>
      <cdr:y>0.0715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15700" y="257175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db097bf-5a3e-4d9e-9a3e-d009aca5c2d6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2" sqref="R2"/>
      <selection pane="bottomLeft" activeCell="W39" sqref="W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90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107</v>
      </c>
      <c r="R4" s="60">
        <v>2009</v>
      </c>
      <c r="S4" s="60"/>
      <c r="T4" s="7"/>
      <c r="U4" s="7"/>
      <c r="V4" s="60"/>
      <c r="W4" s="18"/>
      <c r="X4" s="102"/>
      <c r="Y4" s="99"/>
      <c r="Z4" s="148" t="s">
        <v>91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84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73</v>
      </c>
      <c r="H6" s="57" t="s">
        <v>78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101</v>
      </c>
      <c r="T6" s="31" t="s">
        <v>3</v>
      </c>
      <c r="U6" s="31" t="s">
        <v>3</v>
      </c>
      <c r="V6" s="31" t="s">
        <v>98</v>
      </c>
      <c r="W6" s="38" t="s">
        <v>60</v>
      </c>
      <c r="X6" s="104" t="s">
        <v>60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72</v>
      </c>
      <c r="H7" s="58" t="s">
        <v>79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89</v>
      </c>
      <c r="S7" t="s">
        <v>102</v>
      </c>
      <c r="T7" s="32"/>
      <c r="U7" s="32" t="s">
        <v>46</v>
      </c>
      <c r="V7" s="37" t="s">
        <v>99</v>
      </c>
      <c r="W7" s="39" t="s">
        <v>61</v>
      </c>
      <c r="X7" s="105" t="s">
        <v>62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57</v>
      </c>
      <c r="G8" s="33" t="s">
        <v>36</v>
      </c>
      <c r="H8" s="33" t="s">
        <v>80</v>
      </c>
      <c r="I8" s="56" t="s">
        <v>16</v>
      </c>
      <c r="J8" s="20" t="s">
        <v>17</v>
      </c>
      <c r="K8" s="56" t="s">
        <v>95</v>
      </c>
      <c r="L8" s="8" t="s">
        <v>58</v>
      </c>
      <c r="M8" s="8" t="s">
        <v>96</v>
      </c>
      <c r="N8" s="8" t="s">
        <v>97</v>
      </c>
      <c r="O8" s="20" t="s">
        <v>59</v>
      </c>
      <c r="P8" s="29" t="s">
        <v>85</v>
      </c>
      <c r="Q8" s="10" t="s">
        <v>92</v>
      </c>
      <c r="R8" s="10" t="s">
        <v>11</v>
      </c>
      <c r="S8" s="142"/>
      <c r="T8" s="33" t="s">
        <v>18</v>
      </c>
      <c r="U8" s="33" t="s">
        <v>94</v>
      </c>
      <c r="V8" s="33" t="s">
        <v>100</v>
      </c>
      <c r="W8" s="33" t="s">
        <v>63</v>
      </c>
      <c r="X8" s="106" t="s">
        <v>63</v>
      </c>
      <c r="Y8" s="147"/>
      <c r="Z8" s="150"/>
      <c r="AA8" s="132" t="s">
        <v>24</v>
      </c>
      <c r="AB8" t="s">
        <v>66</v>
      </c>
      <c r="AC8" t="s">
        <v>67</v>
      </c>
      <c r="AD8" t="s">
        <v>68</v>
      </c>
      <c r="AE8" t="s">
        <v>69</v>
      </c>
      <c r="AF8" t="s">
        <v>70</v>
      </c>
      <c r="AH8" t="s">
        <v>74</v>
      </c>
      <c r="AI8" t="s">
        <v>75</v>
      </c>
      <c r="AJ8" t="s">
        <v>77</v>
      </c>
      <c r="AK8" t="s">
        <v>76</v>
      </c>
      <c r="AM8" t="s">
        <v>54</v>
      </c>
      <c r="AN8" t="s">
        <v>87</v>
      </c>
      <c r="AO8" t="s">
        <v>88</v>
      </c>
      <c r="AP8" t="s">
        <v>89</v>
      </c>
    </row>
    <row r="9" spans="1:42" ht="12.75">
      <c r="A9" s="63">
        <v>1</v>
      </c>
      <c r="B9" s="64">
        <v>14.7</v>
      </c>
      <c r="C9" s="65">
        <v>14.2</v>
      </c>
      <c r="D9" s="65">
        <v>16.8</v>
      </c>
      <c r="E9" s="65">
        <v>12.4</v>
      </c>
      <c r="F9" s="66">
        <f aca="true" t="shared" si="0" ref="F9:F39">AVERAGE(D9:E9)</f>
        <v>14.600000000000001</v>
      </c>
      <c r="G9" s="67">
        <f>100*(AJ9/AH9)</f>
        <v>94.42883731637586</v>
      </c>
      <c r="H9" s="67">
        <f aca="true" t="shared" si="1" ref="H9:H39">AK9</f>
        <v>13.814865111878058</v>
      </c>
      <c r="I9" s="68">
        <v>12.4</v>
      </c>
      <c r="J9" s="66"/>
      <c r="K9" s="68"/>
      <c r="L9" s="65">
        <v>15</v>
      </c>
      <c r="M9" s="65">
        <v>14.7</v>
      </c>
      <c r="N9" s="65">
        <v>15</v>
      </c>
      <c r="O9" s="66">
        <v>14.9</v>
      </c>
      <c r="P9" s="69" t="s">
        <v>103</v>
      </c>
      <c r="Q9" s="70">
        <v>17</v>
      </c>
      <c r="R9" s="67">
        <v>0</v>
      </c>
      <c r="S9" s="67">
        <v>24.9</v>
      </c>
      <c r="T9" s="67">
        <v>8.3</v>
      </c>
      <c r="U9" s="67"/>
      <c r="V9" s="71">
        <v>8</v>
      </c>
      <c r="W9" s="64">
        <v>998</v>
      </c>
      <c r="X9" s="121">
        <f aca="true" t="shared" si="2" ref="X9:X39">W9+AU17</f>
        <v>1008.1079687514343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16.717824157058523</v>
      </c>
      <c r="AI9">
        <f aca="true" t="shared" si="5" ref="AI9:AI39">IF(W9&gt;=0,6.107*EXP(17.38*(C9/(239+C9))),6.107*EXP(22.44*(C9/(272.4+C9))))</f>
        <v>16.185946976106578</v>
      </c>
      <c r="AJ9">
        <f aca="true" t="shared" si="6" ref="AJ9:AJ39">IF(C9&gt;=0,AI9-(0.000799*1000*(B9-C9)),AI9-(0.00072*1000*(B9-C9)))</f>
        <v>15.786446976106578</v>
      </c>
      <c r="AK9">
        <f>239*LN(AJ9/6.107)/(17.38-LN(AJ9/6.107))</f>
        <v>13.814865111878058</v>
      </c>
      <c r="AM9">
        <f>COUNTIF(V9:V39,"&lt;1")</f>
        <v>0</v>
      </c>
      <c r="AN9">
        <f>COUNTIF(E9:E39,"&lt;0")</f>
        <v>0</v>
      </c>
      <c r="AO9">
        <f>COUNTIF(I9:I39,"&lt;0")</f>
        <v>0</v>
      </c>
      <c r="AP9">
        <f>COUNTIF(Q9:Q39,"&gt;=39")</f>
        <v>1</v>
      </c>
    </row>
    <row r="10" spans="1:37" ht="12.75">
      <c r="A10" s="72">
        <v>2</v>
      </c>
      <c r="B10" s="73">
        <v>13.7</v>
      </c>
      <c r="C10" s="74">
        <v>12.3</v>
      </c>
      <c r="D10" s="74">
        <v>19</v>
      </c>
      <c r="E10" s="74">
        <v>8.6</v>
      </c>
      <c r="F10" s="75">
        <f t="shared" si="0"/>
        <v>13.8</v>
      </c>
      <c r="G10" s="67">
        <f aca="true" t="shared" si="7" ref="G10:G39">100*(AJ10/AH10)</f>
        <v>84.11032455340452</v>
      </c>
      <c r="H10" s="76">
        <f t="shared" si="1"/>
        <v>11.067529334608473</v>
      </c>
      <c r="I10" s="77">
        <v>5.3</v>
      </c>
      <c r="J10" s="75"/>
      <c r="K10" s="77"/>
      <c r="L10" s="74">
        <v>13.8</v>
      </c>
      <c r="M10" s="74">
        <v>14</v>
      </c>
      <c r="N10" s="74">
        <v>14.9</v>
      </c>
      <c r="O10" s="75">
        <v>14.9</v>
      </c>
      <c r="P10" s="78" t="s">
        <v>104</v>
      </c>
      <c r="Q10" s="79">
        <v>15</v>
      </c>
      <c r="R10" s="76">
        <v>6</v>
      </c>
      <c r="S10" s="76">
        <v>95</v>
      </c>
      <c r="T10" s="76">
        <v>0</v>
      </c>
      <c r="U10" s="76"/>
      <c r="V10" s="80">
        <v>1</v>
      </c>
      <c r="W10" s="73">
        <v>1001.1</v>
      </c>
      <c r="X10" s="121">
        <f t="shared" si="2"/>
        <v>1011.2749230710109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15.668986535529427</v>
      </c>
      <c r="AI10">
        <f t="shared" si="5"/>
        <v>14.297835429263056</v>
      </c>
      <c r="AJ10">
        <f t="shared" si="6"/>
        <v>13.179235429263057</v>
      </c>
      <c r="AK10">
        <f aca="true" t="shared" si="12" ref="AK10:AK39">239*LN(AJ10/6.107)/(17.38-LN(AJ10/6.107))</f>
        <v>11.067529334608473</v>
      </c>
    </row>
    <row r="11" spans="1:37" ht="12.75">
      <c r="A11" s="63">
        <v>3</v>
      </c>
      <c r="B11" s="64">
        <v>16.9</v>
      </c>
      <c r="C11" s="65">
        <v>15</v>
      </c>
      <c r="D11" s="65">
        <v>22</v>
      </c>
      <c r="E11" s="65">
        <v>11.4</v>
      </c>
      <c r="F11" s="66">
        <f t="shared" si="0"/>
        <v>16.7</v>
      </c>
      <c r="G11" s="67">
        <f t="shared" si="7"/>
        <v>80.67760935036212</v>
      </c>
      <c r="H11" s="67">
        <f t="shared" si="1"/>
        <v>13.559307882376247</v>
      </c>
      <c r="I11" s="68">
        <v>9</v>
      </c>
      <c r="J11" s="66"/>
      <c r="K11" s="68"/>
      <c r="L11" s="65">
        <v>14</v>
      </c>
      <c r="M11" s="65">
        <v>17</v>
      </c>
      <c r="N11" s="65">
        <v>15.1</v>
      </c>
      <c r="O11" s="66">
        <v>15</v>
      </c>
      <c r="P11" s="69" t="s">
        <v>113</v>
      </c>
      <c r="Q11" s="70">
        <v>22</v>
      </c>
      <c r="R11" s="67">
        <v>5.1</v>
      </c>
      <c r="S11" s="67">
        <v>97.5</v>
      </c>
      <c r="T11" s="67">
        <v>3</v>
      </c>
      <c r="U11" s="67"/>
      <c r="V11" s="71">
        <v>4</v>
      </c>
      <c r="W11" s="64">
        <v>1004</v>
      </c>
      <c r="X11" s="121">
        <f t="shared" si="2"/>
        <v>1014.0911570827312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19.24469765091116</v>
      </c>
      <c r="AI11">
        <f t="shared" si="5"/>
        <v>17.04426199146042</v>
      </c>
      <c r="AJ11">
        <f t="shared" si="6"/>
        <v>15.526161991460421</v>
      </c>
      <c r="AK11">
        <f t="shared" si="12"/>
        <v>13.559307882376247</v>
      </c>
    </row>
    <row r="12" spans="1:37" ht="12.75">
      <c r="A12" s="72">
        <v>4</v>
      </c>
      <c r="B12" s="73">
        <v>17.5</v>
      </c>
      <c r="C12" s="74">
        <v>17.1</v>
      </c>
      <c r="D12" s="74">
        <v>19.7</v>
      </c>
      <c r="E12" s="74">
        <v>15.4</v>
      </c>
      <c r="F12" s="75">
        <f t="shared" si="0"/>
        <v>17.55</v>
      </c>
      <c r="G12" s="67">
        <f t="shared" si="7"/>
        <v>95.9035181176675</v>
      </c>
      <c r="H12" s="76">
        <f t="shared" si="1"/>
        <v>16.83920172888911</v>
      </c>
      <c r="I12" s="77">
        <v>14.5</v>
      </c>
      <c r="J12" s="75"/>
      <c r="K12" s="77"/>
      <c r="L12" s="74">
        <v>16</v>
      </c>
      <c r="M12" s="74">
        <v>17</v>
      </c>
      <c r="N12" s="74">
        <v>15.2</v>
      </c>
      <c r="O12" s="75">
        <v>15</v>
      </c>
      <c r="P12" s="78" t="s">
        <v>112</v>
      </c>
      <c r="Q12" s="79">
        <v>22</v>
      </c>
      <c r="R12" s="76">
        <v>0</v>
      </c>
      <c r="S12" s="76">
        <v>35</v>
      </c>
      <c r="T12" s="76">
        <v>4.6</v>
      </c>
      <c r="U12" s="76"/>
      <c r="V12" s="80">
        <v>8</v>
      </c>
      <c r="W12" s="73">
        <v>1003.3</v>
      </c>
      <c r="X12" s="121">
        <f t="shared" si="2"/>
        <v>1013.3631825869376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19.989469996874096</v>
      </c>
      <c r="AI12">
        <f t="shared" si="5"/>
        <v>19.490204980077856</v>
      </c>
      <c r="AJ12">
        <f t="shared" si="6"/>
        <v>19.170604980077858</v>
      </c>
      <c r="AK12">
        <f t="shared" si="12"/>
        <v>16.83920172888911</v>
      </c>
    </row>
    <row r="13" spans="1:37" ht="12.75">
      <c r="A13" s="63">
        <v>5</v>
      </c>
      <c r="B13" s="64">
        <v>17</v>
      </c>
      <c r="C13" s="65">
        <v>16.8</v>
      </c>
      <c r="D13" s="65">
        <v>23</v>
      </c>
      <c r="E13" s="65">
        <v>16.4</v>
      </c>
      <c r="F13" s="66">
        <f t="shared" si="0"/>
        <v>19.7</v>
      </c>
      <c r="G13" s="67">
        <f t="shared" si="7"/>
        <v>97.91426669414149</v>
      </c>
      <c r="H13" s="67">
        <f t="shared" si="1"/>
        <v>16.66787909713765</v>
      </c>
      <c r="I13" s="68">
        <v>15</v>
      </c>
      <c r="J13" s="66"/>
      <c r="K13" s="68"/>
      <c r="L13" s="65">
        <v>16.3</v>
      </c>
      <c r="M13" s="65">
        <v>17</v>
      </c>
      <c r="N13" s="65">
        <v>15.3</v>
      </c>
      <c r="O13" s="66">
        <v>15.1</v>
      </c>
      <c r="P13" s="69" t="s">
        <v>111</v>
      </c>
      <c r="Q13" s="70">
        <v>12</v>
      </c>
      <c r="R13" s="67">
        <v>2.5</v>
      </c>
      <c r="S13" s="67">
        <v>88</v>
      </c>
      <c r="T13" s="67">
        <v>0</v>
      </c>
      <c r="U13" s="67"/>
      <c r="V13" s="71">
        <v>8</v>
      </c>
      <c r="W13" s="64">
        <v>1006</v>
      </c>
      <c r="X13" s="121">
        <f t="shared" si="2"/>
        <v>1016.1077537277721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19.367110246872254</v>
      </c>
      <c r="AI13">
        <f t="shared" si="5"/>
        <v>19.122963978070903</v>
      </c>
      <c r="AJ13">
        <f t="shared" si="6"/>
        <v>18.963163978070902</v>
      </c>
      <c r="AK13">
        <f t="shared" si="12"/>
        <v>16.66787909713765</v>
      </c>
    </row>
    <row r="14" spans="1:37" ht="12.75">
      <c r="A14" s="72">
        <v>6</v>
      </c>
      <c r="B14" s="73">
        <v>18.7</v>
      </c>
      <c r="C14" s="74">
        <v>16.7</v>
      </c>
      <c r="D14" s="74">
        <v>22.3</v>
      </c>
      <c r="E14" s="74">
        <v>11.7</v>
      </c>
      <c r="F14" s="75">
        <f t="shared" si="0"/>
        <v>17</v>
      </c>
      <c r="G14" s="67">
        <f t="shared" si="7"/>
        <v>80.74124464487954</v>
      </c>
      <c r="H14" s="76">
        <f t="shared" si="1"/>
        <v>15.324733540681011</v>
      </c>
      <c r="I14" s="77">
        <v>10</v>
      </c>
      <c r="J14" s="75"/>
      <c r="K14" s="77"/>
      <c r="L14" s="74">
        <v>17</v>
      </c>
      <c r="M14" s="74">
        <v>16.5</v>
      </c>
      <c r="N14" s="74">
        <v>15.5</v>
      </c>
      <c r="O14" s="75">
        <v>15.2</v>
      </c>
      <c r="P14" s="78" t="s">
        <v>109</v>
      </c>
      <c r="Q14" s="79">
        <v>11</v>
      </c>
      <c r="R14" s="76">
        <v>5.1</v>
      </c>
      <c r="S14" s="76">
        <v>100</v>
      </c>
      <c r="T14" s="76">
        <v>10.9</v>
      </c>
      <c r="U14" s="76"/>
      <c r="V14" s="80">
        <v>3</v>
      </c>
      <c r="W14" s="73">
        <v>1009.5</v>
      </c>
      <c r="X14" s="121">
        <f t="shared" si="2"/>
        <v>1019.5834940496563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6</v>
      </c>
      <c r="AF14">
        <f t="shared" si="4"/>
        <v>0</v>
      </c>
      <c r="AH14">
        <f t="shared" si="11"/>
        <v>21.555161928677002</v>
      </c>
      <c r="AI14">
        <f t="shared" si="5"/>
        <v>19.001906026433034</v>
      </c>
      <c r="AJ14">
        <f t="shared" si="6"/>
        <v>17.403906026433035</v>
      </c>
      <c r="AK14">
        <f t="shared" si="12"/>
        <v>15.324733540681011</v>
      </c>
    </row>
    <row r="15" spans="1:37" ht="12.75">
      <c r="A15" s="63">
        <v>7</v>
      </c>
      <c r="B15" s="64">
        <v>17</v>
      </c>
      <c r="C15" s="65">
        <v>15.9</v>
      </c>
      <c r="D15" s="65">
        <v>23</v>
      </c>
      <c r="E15" s="65">
        <v>13.4</v>
      </c>
      <c r="F15" s="66">
        <f t="shared" si="0"/>
        <v>18.2</v>
      </c>
      <c r="G15" s="67">
        <f t="shared" si="7"/>
        <v>88.69928414087241</v>
      </c>
      <c r="H15" s="67">
        <f t="shared" si="1"/>
        <v>15.121894075324485</v>
      </c>
      <c r="I15" s="68">
        <v>12</v>
      </c>
      <c r="J15" s="66"/>
      <c r="K15" s="68"/>
      <c r="L15" s="65">
        <v>16.5</v>
      </c>
      <c r="M15" s="65">
        <v>16.5</v>
      </c>
      <c r="N15" s="65">
        <v>15.6</v>
      </c>
      <c r="O15" s="66">
        <v>15.3</v>
      </c>
      <c r="P15" s="69" t="s">
        <v>110</v>
      </c>
      <c r="Q15" s="70">
        <v>12</v>
      </c>
      <c r="R15" s="67">
        <v>5.6</v>
      </c>
      <c r="S15" s="67">
        <v>100</v>
      </c>
      <c r="T15" s="67">
        <v>0</v>
      </c>
      <c r="U15" s="67"/>
      <c r="V15" s="71">
        <v>5.3</v>
      </c>
      <c r="W15" s="64">
        <v>1009.9</v>
      </c>
      <c r="X15" s="121">
        <f t="shared" si="2"/>
        <v>1020.0469388565378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19.367110246872254</v>
      </c>
      <c r="AI15">
        <f t="shared" si="5"/>
        <v>18.057388147749236</v>
      </c>
      <c r="AJ15">
        <f t="shared" si="6"/>
        <v>17.178488147749235</v>
      </c>
      <c r="AK15">
        <f t="shared" si="12"/>
        <v>15.121894075324485</v>
      </c>
    </row>
    <row r="16" spans="1:37" ht="12.75">
      <c r="A16" s="72">
        <v>8</v>
      </c>
      <c r="B16" s="73">
        <v>16</v>
      </c>
      <c r="C16" s="74">
        <v>14.3</v>
      </c>
      <c r="D16" s="74">
        <v>22.5</v>
      </c>
      <c r="E16" s="74">
        <v>8.8</v>
      </c>
      <c r="F16" s="75">
        <f t="shared" si="0"/>
        <v>15.65</v>
      </c>
      <c r="G16" s="67">
        <f t="shared" si="7"/>
        <v>82.1696518958591</v>
      </c>
      <c r="H16" s="76">
        <f t="shared" si="1"/>
        <v>12.962371706193569</v>
      </c>
      <c r="I16" s="77">
        <v>7</v>
      </c>
      <c r="J16" s="75"/>
      <c r="K16" s="77"/>
      <c r="L16" s="74">
        <v>15.5</v>
      </c>
      <c r="M16" s="74">
        <v>15.5</v>
      </c>
      <c r="N16" s="74">
        <v>15.6</v>
      </c>
      <c r="O16" s="75">
        <v>15.3</v>
      </c>
      <c r="P16" s="78" t="s">
        <v>109</v>
      </c>
      <c r="Q16" s="79">
        <v>15</v>
      </c>
      <c r="R16" s="76">
        <v>8.7</v>
      </c>
      <c r="S16" s="76">
        <v>108</v>
      </c>
      <c r="T16" s="76">
        <v>0</v>
      </c>
      <c r="U16" s="76"/>
      <c r="V16" s="80">
        <v>1</v>
      </c>
      <c r="W16" s="73">
        <v>1012.2</v>
      </c>
      <c r="X16" s="121">
        <f t="shared" si="2"/>
        <v>1022.405427100893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8</v>
      </c>
      <c r="AH16">
        <f t="shared" si="11"/>
        <v>18.173154145192665</v>
      </c>
      <c r="AI16">
        <f t="shared" si="5"/>
        <v>16.291117499602702</v>
      </c>
      <c r="AJ16">
        <f t="shared" si="6"/>
        <v>14.932817499602702</v>
      </c>
      <c r="AK16">
        <f t="shared" si="12"/>
        <v>12.962371706193569</v>
      </c>
    </row>
    <row r="17" spans="1:47" ht="12.75">
      <c r="A17" s="63">
        <v>9</v>
      </c>
      <c r="B17" s="64">
        <v>17</v>
      </c>
      <c r="C17" s="65">
        <v>15.1</v>
      </c>
      <c r="D17" s="65">
        <v>23.8</v>
      </c>
      <c r="E17" s="65">
        <v>9</v>
      </c>
      <c r="F17" s="66">
        <f t="shared" si="0"/>
        <v>16.4</v>
      </c>
      <c r="G17" s="67">
        <f t="shared" si="7"/>
        <v>80.73590076653919</v>
      </c>
      <c r="H17" s="67">
        <f t="shared" si="1"/>
        <v>13.667813616332808</v>
      </c>
      <c r="I17" s="68">
        <v>7.5</v>
      </c>
      <c r="J17" s="66"/>
      <c r="K17" s="68"/>
      <c r="L17" s="65">
        <v>16</v>
      </c>
      <c r="M17" s="65">
        <v>16</v>
      </c>
      <c r="N17" s="65">
        <v>15.7</v>
      </c>
      <c r="O17" s="66">
        <v>15.4</v>
      </c>
      <c r="P17" s="69" t="s">
        <v>108</v>
      </c>
      <c r="Q17" s="70">
        <v>19</v>
      </c>
      <c r="R17" s="67">
        <v>6.8</v>
      </c>
      <c r="S17" s="67">
        <v>101</v>
      </c>
      <c r="T17" s="67">
        <v>0.8</v>
      </c>
      <c r="U17" s="67"/>
      <c r="V17" s="71">
        <v>1</v>
      </c>
      <c r="W17" s="64">
        <v>1010</v>
      </c>
      <c r="X17" s="121">
        <f t="shared" si="2"/>
        <v>1020.1479436034293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19.367110246872254</v>
      </c>
      <c r="AI17">
        <f t="shared" si="5"/>
        <v>17.154310910261028</v>
      </c>
      <c r="AJ17">
        <f t="shared" si="6"/>
        <v>15.636210910261028</v>
      </c>
      <c r="AK17">
        <f t="shared" si="12"/>
        <v>13.667813616332808</v>
      </c>
      <c r="AU17">
        <f aca="true" t="shared" si="13" ref="AU17:AU47">W9*(10^(85/(18429.1+(67.53*B9)+(0.003*31)))-1)</f>
        <v>10.107968751434306</v>
      </c>
    </row>
    <row r="18" spans="1:47" ht="12.75">
      <c r="A18" s="72">
        <v>10</v>
      </c>
      <c r="B18" s="73">
        <v>15.8</v>
      </c>
      <c r="C18" s="74">
        <v>15.1</v>
      </c>
      <c r="D18" s="74">
        <v>19.9</v>
      </c>
      <c r="E18" s="74">
        <v>13.7</v>
      </c>
      <c r="F18" s="75">
        <f t="shared" si="0"/>
        <v>16.799999999999997</v>
      </c>
      <c r="G18" s="67">
        <f t="shared" si="7"/>
        <v>92.49114678402952</v>
      </c>
      <c r="H18" s="76">
        <f t="shared" si="1"/>
        <v>14.58580073526736</v>
      </c>
      <c r="I18" s="77">
        <v>11</v>
      </c>
      <c r="J18" s="75"/>
      <c r="K18" s="77"/>
      <c r="L18" s="74">
        <v>16</v>
      </c>
      <c r="M18" s="74">
        <v>15.7</v>
      </c>
      <c r="N18" s="74">
        <v>15.8</v>
      </c>
      <c r="O18" s="75">
        <v>15.4</v>
      </c>
      <c r="P18" s="78" t="s">
        <v>121</v>
      </c>
      <c r="Q18" s="79">
        <v>23</v>
      </c>
      <c r="R18" s="76">
        <v>0</v>
      </c>
      <c r="S18" s="76">
        <v>24.7</v>
      </c>
      <c r="T18" s="76">
        <v>1</v>
      </c>
      <c r="U18" s="76"/>
      <c r="V18" s="80">
        <v>8</v>
      </c>
      <c r="W18" s="73">
        <v>1003.2</v>
      </c>
      <c r="X18" s="121">
        <f t="shared" si="2"/>
        <v>1013.3217275007756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17.942269597987615</v>
      </c>
      <c r="AI18">
        <f t="shared" si="5"/>
        <v>17.154310910261028</v>
      </c>
      <c r="AJ18">
        <f t="shared" si="6"/>
        <v>16.595010910261028</v>
      </c>
      <c r="AK18">
        <f t="shared" si="12"/>
        <v>14.58580073526736</v>
      </c>
      <c r="AU18">
        <f t="shared" si="13"/>
        <v>10.174923071010905</v>
      </c>
    </row>
    <row r="19" spans="1:47" ht="12.75">
      <c r="A19" s="63">
        <v>11</v>
      </c>
      <c r="B19" s="64">
        <v>16.8</v>
      </c>
      <c r="C19" s="65">
        <v>15.5</v>
      </c>
      <c r="D19" s="65">
        <v>25.5</v>
      </c>
      <c r="E19" s="65">
        <v>14.8</v>
      </c>
      <c r="F19" s="66">
        <f t="shared" si="0"/>
        <v>20.15</v>
      </c>
      <c r="G19" s="67">
        <f t="shared" si="7"/>
        <v>86.60826792342031</v>
      </c>
      <c r="H19" s="67">
        <f t="shared" si="1"/>
        <v>14.555042106403846</v>
      </c>
      <c r="I19" s="68">
        <v>12.6</v>
      </c>
      <c r="J19" s="66"/>
      <c r="K19" s="68"/>
      <c r="L19" s="65">
        <v>16.8</v>
      </c>
      <c r="M19" s="65">
        <v>16</v>
      </c>
      <c r="N19" s="65">
        <v>15.9</v>
      </c>
      <c r="O19" s="66">
        <v>15.4</v>
      </c>
      <c r="P19" s="69" t="s">
        <v>123</v>
      </c>
      <c r="Q19" s="70">
        <v>23</v>
      </c>
      <c r="R19" s="67">
        <v>5.3</v>
      </c>
      <c r="S19" s="67">
        <v>86.1</v>
      </c>
      <c r="T19" s="67">
        <v>5.1</v>
      </c>
      <c r="U19" s="67"/>
      <c r="V19" s="71">
        <v>8</v>
      </c>
      <c r="W19" s="64">
        <v>1011.8</v>
      </c>
      <c r="X19" s="121">
        <f t="shared" si="2"/>
        <v>1021.9730824350136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19.122963978070903</v>
      </c>
      <c r="AI19">
        <f t="shared" si="5"/>
        <v>17.600767877026804</v>
      </c>
      <c r="AJ19">
        <f t="shared" si="6"/>
        <v>16.562067877026802</v>
      </c>
      <c r="AK19">
        <f t="shared" si="12"/>
        <v>14.555042106403846</v>
      </c>
      <c r="AU19">
        <f t="shared" si="13"/>
        <v>10.091157082731273</v>
      </c>
    </row>
    <row r="20" spans="1:47" ht="12.75">
      <c r="A20" s="72">
        <v>12</v>
      </c>
      <c r="B20" s="73">
        <v>17.1</v>
      </c>
      <c r="C20" s="74">
        <v>16.8</v>
      </c>
      <c r="D20" s="74">
        <v>21.2</v>
      </c>
      <c r="E20" s="74">
        <v>16.5</v>
      </c>
      <c r="F20" s="75">
        <f t="shared" si="0"/>
        <v>18.85</v>
      </c>
      <c r="G20" s="67">
        <f t="shared" si="7"/>
        <v>96.88591781037016</v>
      </c>
      <c r="H20" s="76">
        <f t="shared" si="1"/>
        <v>16.601452143379525</v>
      </c>
      <c r="I20" s="77">
        <v>14</v>
      </c>
      <c r="J20" s="75"/>
      <c r="K20" s="77"/>
      <c r="L20" s="74">
        <v>17.2</v>
      </c>
      <c r="M20" s="74">
        <v>16.5</v>
      </c>
      <c r="N20" s="74">
        <v>16.2</v>
      </c>
      <c r="O20" s="75">
        <v>15.5</v>
      </c>
      <c r="P20" s="78" t="s">
        <v>109</v>
      </c>
      <c r="Q20" s="79">
        <v>17</v>
      </c>
      <c r="R20" s="76">
        <v>2.1</v>
      </c>
      <c r="S20" s="76">
        <v>100</v>
      </c>
      <c r="T20" s="76">
        <v>0.4</v>
      </c>
      <c r="U20" s="76"/>
      <c r="V20" s="80">
        <v>8</v>
      </c>
      <c r="W20" s="73">
        <v>1009.8</v>
      </c>
      <c r="X20" s="121">
        <f t="shared" si="2"/>
        <v>1019.9424180462441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19.490204980077856</v>
      </c>
      <c r="AI20">
        <f t="shared" si="5"/>
        <v>19.122963978070903</v>
      </c>
      <c r="AJ20">
        <f t="shared" si="6"/>
        <v>18.883263978070904</v>
      </c>
      <c r="AK20">
        <f t="shared" si="12"/>
        <v>16.601452143379525</v>
      </c>
      <c r="AU20">
        <f t="shared" si="13"/>
        <v>10.063182586937568</v>
      </c>
    </row>
    <row r="21" spans="1:47" ht="12.75">
      <c r="A21" s="63">
        <v>13</v>
      </c>
      <c r="B21" s="64">
        <v>16.8</v>
      </c>
      <c r="C21" s="65">
        <v>13.6</v>
      </c>
      <c r="D21" s="65">
        <v>21.8</v>
      </c>
      <c r="E21" s="65">
        <v>11.9</v>
      </c>
      <c r="F21" s="66">
        <f t="shared" si="0"/>
        <v>16.85</v>
      </c>
      <c r="G21" s="67">
        <f t="shared" si="7"/>
        <v>68.03627754278558</v>
      </c>
      <c r="H21" s="67">
        <f t="shared" si="1"/>
        <v>10.873751310743796</v>
      </c>
      <c r="I21" s="68">
        <v>8.6</v>
      </c>
      <c r="J21" s="66"/>
      <c r="K21" s="68"/>
      <c r="L21" s="65">
        <v>16.5</v>
      </c>
      <c r="M21" s="65">
        <v>16.1</v>
      </c>
      <c r="N21" s="65">
        <v>16.2</v>
      </c>
      <c r="O21" s="66">
        <v>15.6</v>
      </c>
      <c r="P21" s="69" t="s">
        <v>125</v>
      </c>
      <c r="Q21" s="70">
        <v>13</v>
      </c>
      <c r="R21" s="67">
        <v>4.3</v>
      </c>
      <c r="S21" s="67">
        <v>96.2</v>
      </c>
      <c r="T21" s="67">
        <v>0</v>
      </c>
      <c r="U21" s="67"/>
      <c r="V21" s="71">
        <v>6</v>
      </c>
      <c r="W21" s="64">
        <v>1009.6</v>
      </c>
      <c r="X21" s="121">
        <f t="shared" si="2"/>
        <v>1019.7509626669201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19.122963978070903</v>
      </c>
      <c r="AI21">
        <f t="shared" si="5"/>
        <v>15.567352846527232</v>
      </c>
      <c r="AJ21">
        <f t="shared" si="6"/>
        <v>13.010552846527231</v>
      </c>
      <c r="AK21">
        <f t="shared" si="12"/>
        <v>10.873751310743796</v>
      </c>
      <c r="AU21">
        <f t="shared" si="13"/>
        <v>10.107753727772147</v>
      </c>
    </row>
    <row r="22" spans="1:47" ht="12.75">
      <c r="A22" s="72">
        <v>14</v>
      </c>
      <c r="B22" s="73">
        <v>16</v>
      </c>
      <c r="C22" s="74">
        <v>15</v>
      </c>
      <c r="D22" s="74">
        <v>21.7</v>
      </c>
      <c r="E22" s="74">
        <v>10.2</v>
      </c>
      <c r="F22" s="75">
        <f t="shared" si="0"/>
        <v>15.95</v>
      </c>
      <c r="G22" s="67">
        <f t="shared" si="7"/>
        <v>89.39153798878536</v>
      </c>
      <c r="H22" s="76">
        <f t="shared" si="1"/>
        <v>14.256468800668177</v>
      </c>
      <c r="I22" s="77">
        <v>7.1</v>
      </c>
      <c r="J22" s="75"/>
      <c r="K22" s="77"/>
      <c r="L22" s="74">
        <v>15.3</v>
      </c>
      <c r="M22" s="74">
        <v>15.5</v>
      </c>
      <c r="N22" s="74">
        <v>16.1</v>
      </c>
      <c r="O22" s="75">
        <v>15.7</v>
      </c>
      <c r="P22" s="78" t="s">
        <v>126</v>
      </c>
      <c r="Q22" s="79">
        <v>20</v>
      </c>
      <c r="R22" s="76">
        <v>4</v>
      </c>
      <c r="S22" s="76">
        <v>79</v>
      </c>
      <c r="T22" s="76">
        <v>0.1</v>
      </c>
      <c r="U22" s="76"/>
      <c r="V22" s="80">
        <v>7</v>
      </c>
      <c r="W22" s="73">
        <v>1006.7</v>
      </c>
      <c r="X22" s="121">
        <f t="shared" si="2"/>
        <v>1016.8499737823246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18.173154145192665</v>
      </c>
      <c r="AI22">
        <f t="shared" si="5"/>
        <v>17.04426199146042</v>
      </c>
      <c r="AJ22">
        <f t="shared" si="6"/>
        <v>16.24526199146042</v>
      </c>
      <c r="AK22">
        <f t="shared" si="12"/>
        <v>14.256468800668177</v>
      </c>
      <c r="AU22">
        <f t="shared" si="13"/>
        <v>10.08349404965629</v>
      </c>
    </row>
    <row r="23" spans="1:47" ht="12.75">
      <c r="A23" s="63">
        <v>15</v>
      </c>
      <c r="B23" s="64">
        <v>19.7</v>
      </c>
      <c r="C23" s="65">
        <v>17</v>
      </c>
      <c r="D23" s="65">
        <v>24.3</v>
      </c>
      <c r="E23" s="65">
        <v>16</v>
      </c>
      <c r="F23" s="66">
        <f t="shared" si="0"/>
        <v>20.15</v>
      </c>
      <c r="G23" s="67">
        <f t="shared" si="7"/>
        <v>75.01795253844372</v>
      </c>
      <c r="H23" s="67">
        <f t="shared" si="1"/>
        <v>15.150218114485453</v>
      </c>
      <c r="I23" s="68">
        <v>14.6</v>
      </c>
      <c r="J23" s="66"/>
      <c r="K23" s="68"/>
      <c r="L23" s="65">
        <v>17.3</v>
      </c>
      <c r="M23" s="65">
        <v>16.5</v>
      </c>
      <c r="N23" s="65">
        <v>16.1</v>
      </c>
      <c r="O23" s="66">
        <v>15.7</v>
      </c>
      <c r="P23" s="69" t="s">
        <v>130</v>
      </c>
      <c r="Q23" s="70">
        <v>31</v>
      </c>
      <c r="R23" s="67">
        <v>3.3</v>
      </c>
      <c r="S23" s="67">
        <v>93.6</v>
      </c>
      <c r="T23" s="67">
        <v>0</v>
      </c>
      <c r="U23" s="67"/>
      <c r="V23" s="71">
        <v>7</v>
      </c>
      <c r="W23" s="64">
        <v>1000.1</v>
      </c>
      <c r="X23" s="121">
        <f t="shared" si="2"/>
        <v>1010.0552914597996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22.94092235862197</v>
      </c>
      <c r="AI23">
        <f t="shared" si="5"/>
        <v>19.367110246872254</v>
      </c>
      <c r="AJ23">
        <f t="shared" si="6"/>
        <v>17.209810246872255</v>
      </c>
      <c r="AK23">
        <f t="shared" si="12"/>
        <v>15.150218114485453</v>
      </c>
      <c r="AU23">
        <f t="shared" si="13"/>
        <v>10.146938856537863</v>
      </c>
    </row>
    <row r="24" spans="1:47" ht="12.75">
      <c r="A24" s="72">
        <v>16</v>
      </c>
      <c r="B24" s="73">
        <v>17.9</v>
      </c>
      <c r="C24" s="74">
        <v>14.6</v>
      </c>
      <c r="D24" s="74">
        <v>21.8</v>
      </c>
      <c r="E24" s="74">
        <v>13.2</v>
      </c>
      <c r="F24" s="75">
        <f t="shared" si="0"/>
        <v>17.5</v>
      </c>
      <c r="G24" s="67">
        <f t="shared" si="7"/>
        <v>68.16390065573009</v>
      </c>
      <c r="H24" s="76">
        <f t="shared" si="1"/>
        <v>11.951678241696344</v>
      </c>
      <c r="I24" s="77">
        <v>11.2</v>
      </c>
      <c r="J24" s="75"/>
      <c r="K24" s="77"/>
      <c r="L24" s="74">
        <v>16.4</v>
      </c>
      <c r="M24" s="74">
        <v>16.2</v>
      </c>
      <c r="N24" s="74">
        <v>16.4</v>
      </c>
      <c r="O24" s="75">
        <v>15.8</v>
      </c>
      <c r="P24" s="78" t="s">
        <v>131</v>
      </c>
      <c r="Q24" s="79">
        <v>26</v>
      </c>
      <c r="R24" s="76">
        <v>4.6</v>
      </c>
      <c r="S24" s="76">
        <v>98.8</v>
      </c>
      <c r="T24" s="76">
        <v>0</v>
      </c>
      <c r="U24" s="76"/>
      <c r="V24" s="80">
        <v>6</v>
      </c>
      <c r="W24" s="73">
        <v>1004.3</v>
      </c>
      <c r="X24" s="121">
        <f t="shared" si="2"/>
        <v>1014.3592878274167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20.49990953559285</v>
      </c>
      <c r="AI24">
        <f t="shared" si="5"/>
        <v>16.61023797035605</v>
      </c>
      <c r="AJ24">
        <f t="shared" si="6"/>
        <v>13.97353797035605</v>
      </c>
      <c r="AK24">
        <f t="shared" si="12"/>
        <v>11.951678241696344</v>
      </c>
      <c r="AU24">
        <f t="shared" si="13"/>
        <v>10.205427100892964</v>
      </c>
    </row>
    <row r="25" spans="1:47" ht="12.75">
      <c r="A25" s="63">
        <v>17</v>
      </c>
      <c r="B25" s="64">
        <v>18.1</v>
      </c>
      <c r="C25" s="65">
        <v>15.2</v>
      </c>
      <c r="D25" s="65">
        <v>21.7</v>
      </c>
      <c r="E25" s="65">
        <v>12.2</v>
      </c>
      <c r="F25" s="66">
        <f t="shared" si="0"/>
        <v>16.95</v>
      </c>
      <c r="G25" s="67">
        <f t="shared" si="7"/>
        <v>72.00542022097383</v>
      </c>
      <c r="H25" s="67">
        <f t="shared" si="1"/>
        <v>12.977784157911566</v>
      </c>
      <c r="I25" s="68">
        <v>8.8</v>
      </c>
      <c r="J25" s="66"/>
      <c r="K25" s="68"/>
      <c r="L25" s="65">
        <v>16.2</v>
      </c>
      <c r="M25" s="65">
        <v>15.9</v>
      </c>
      <c r="N25" s="65">
        <v>16.3</v>
      </c>
      <c r="O25" s="66">
        <v>15.8</v>
      </c>
      <c r="P25" s="69" t="s">
        <v>134</v>
      </c>
      <c r="Q25" s="70">
        <v>25</v>
      </c>
      <c r="R25" s="67">
        <v>3.3</v>
      </c>
      <c r="S25" s="67">
        <v>96.7</v>
      </c>
      <c r="T25" s="67">
        <v>0</v>
      </c>
      <c r="U25" s="67"/>
      <c r="V25" s="71">
        <v>5</v>
      </c>
      <c r="W25" s="64">
        <v>1004.4</v>
      </c>
      <c r="X25" s="121">
        <f t="shared" si="2"/>
        <v>1014.4533407627915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20.75938576154699</v>
      </c>
      <c r="AI25">
        <f t="shared" si="5"/>
        <v>17.264982952894922</v>
      </c>
      <c r="AJ25">
        <f t="shared" si="6"/>
        <v>14.94788295289492</v>
      </c>
      <c r="AK25">
        <f t="shared" si="12"/>
        <v>12.977784157911566</v>
      </c>
      <c r="AU25">
        <f t="shared" si="13"/>
        <v>10.147943603429292</v>
      </c>
    </row>
    <row r="26" spans="1:47" ht="12.75">
      <c r="A26" s="72">
        <v>18</v>
      </c>
      <c r="B26" s="73">
        <v>17.2</v>
      </c>
      <c r="C26" s="74">
        <v>15.1</v>
      </c>
      <c r="D26" s="74">
        <v>21.2</v>
      </c>
      <c r="E26" s="74">
        <v>9.9</v>
      </c>
      <c r="F26" s="75">
        <f t="shared" si="0"/>
        <v>15.55</v>
      </c>
      <c r="G26" s="67">
        <f t="shared" si="7"/>
        <v>78.90497953164932</v>
      </c>
      <c r="H26" s="76">
        <f t="shared" si="1"/>
        <v>13.510032557309824</v>
      </c>
      <c r="I26" s="77">
        <v>6.7</v>
      </c>
      <c r="J26" s="75"/>
      <c r="K26" s="77"/>
      <c r="L26" s="74">
        <v>15.9</v>
      </c>
      <c r="M26" s="74">
        <v>15.5</v>
      </c>
      <c r="N26" s="74">
        <v>16.1</v>
      </c>
      <c r="O26" s="75">
        <v>15.8</v>
      </c>
      <c r="P26" s="78" t="s">
        <v>136</v>
      </c>
      <c r="Q26" s="79">
        <v>20</v>
      </c>
      <c r="R26" s="76">
        <v>2.2</v>
      </c>
      <c r="S26" s="76">
        <v>96.1</v>
      </c>
      <c r="T26" s="76">
        <v>0</v>
      </c>
      <c r="U26" s="76"/>
      <c r="V26" s="80">
        <v>8</v>
      </c>
      <c r="W26" s="73">
        <v>1008.6</v>
      </c>
      <c r="X26" s="121">
        <f t="shared" si="2"/>
        <v>1018.726855810019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19.61398507689028</v>
      </c>
      <c r="AI26">
        <f t="shared" si="5"/>
        <v>17.154310910261028</v>
      </c>
      <c r="AJ26">
        <f t="shared" si="6"/>
        <v>15.476410910261029</v>
      </c>
      <c r="AK26">
        <f t="shared" si="12"/>
        <v>13.510032557309824</v>
      </c>
      <c r="AU26">
        <f t="shared" si="13"/>
        <v>10.121727500775544</v>
      </c>
    </row>
    <row r="27" spans="1:47" ht="12.75">
      <c r="A27" s="63">
        <v>19</v>
      </c>
      <c r="B27" s="64">
        <v>19.3</v>
      </c>
      <c r="C27" s="65">
        <v>16.6</v>
      </c>
      <c r="D27" s="65">
        <v>26.4</v>
      </c>
      <c r="E27" s="65">
        <v>13.7</v>
      </c>
      <c r="F27" s="66">
        <f t="shared" si="0"/>
        <v>20.049999999999997</v>
      </c>
      <c r="G27" s="67">
        <f t="shared" si="7"/>
        <v>74.73666326600046</v>
      </c>
      <c r="H27" s="67">
        <f t="shared" si="1"/>
        <v>14.705927608881789</v>
      </c>
      <c r="I27" s="68">
        <v>10</v>
      </c>
      <c r="J27" s="66"/>
      <c r="K27" s="68"/>
      <c r="L27" s="65">
        <v>16.5</v>
      </c>
      <c r="M27" s="65">
        <v>16</v>
      </c>
      <c r="N27" s="65">
        <v>16.1</v>
      </c>
      <c r="O27" s="66">
        <v>15.8</v>
      </c>
      <c r="P27" s="69" t="s">
        <v>137</v>
      </c>
      <c r="Q27" s="70">
        <v>24</v>
      </c>
      <c r="R27" s="67">
        <v>7.1</v>
      </c>
      <c r="S27" s="67">
        <v>92.2</v>
      </c>
      <c r="T27" s="67">
        <v>0</v>
      </c>
      <c r="U27" s="67"/>
      <c r="V27" s="71">
        <v>1</v>
      </c>
      <c r="W27" s="64">
        <v>1005.3</v>
      </c>
      <c r="X27" s="121">
        <f t="shared" si="2"/>
        <v>1015.3208205803347</v>
      </c>
      <c r="Y27" s="127">
        <v>0</v>
      </c>
      <c r="Z27" s="134">
        <v>0</v>
      </c>
      <c r="AA27" s="127">
        <v>0</v>
      </c>
      <c r="AB27">
        <f t="shared" si="8"/>
        <v>19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22.37753182360666</v>
      </c>
      <c r="AI27">
        <f t="shared" si="5"/>
        <v>18.881520606251</v>
      </c>
      <c r="AJ27">
        <f t="shared" si="6"/>
        <v>16.724220606251002</v>
      </c>
      <c r="AK27">
        <f t="shared" si="12"/>
        <v>14.705927608881789</v>
      </c>
      <c r="AU27">
        <f t="shared" si="13"/>
        <v>10.173082435013633</v>
      </c>
    </row>
    <row r="28" spans="1:47" ht="12.75">
      <c r="A28" s="72">
        <v>20</v>
      </c>
      <c r="B28" s="73">
        <v>18.8</v>
      </c>
      <c r="C28" s="74">
        <v>17.2</v>
      </c>
      <c r="D28" s="74">
        <v>21.7</v>
      </c>
      <c r="E28" s="74">
        <v>16.3</v>
      </c>
      <c r="F28" s="75">
        <f t="shared" si="0"/>
        <v>19</v>
      </c>
      <c r="G28" s="67">
        <f t="shared" si="7"/>
        <v>84.53334950704749</v>
      </c>
      <c r="H28" s="76">
        <f t="shared" si="1"/>
        <v>16.13937174907635</v>
      </c>
      <c r="I28" s="77">
        <v>14.1</v>
      </c>
      <c r="J28" s="75"/>
      <c r="K28" s="77"/>
      <c r="L28" s="74">
        <v>17.5</v>
      </c>
      <c r="M28" s="74">
        <v>16.9</v>
      </c>
      <c r="N28" s="74">
        <v>16.6</v>
      </c>
      <c r="O28" s="75">
        <v>15.8</v>
      </c>
      <c r="P28" s="78" t="s">
        <v>137</v>
      </c>
      <c r="Q28" s="79">
        <v>39</v>
      </c>
      <c r="R28" s="76">
        <v>3.5</v>
      </c>
      <c r="S28" s="76">
        <v>89.3</v>
      </c>
      <c r="T28" s="76" t="s">
        <v>140</v>
      </c>
      <c r="U28" s="76"/>
      <c r="V28" s="80">
        <v>8</v>
      </c>
      <c r="W28" s="73">
        <v>997.4</v>
      </c>
      <c r="X28" s="121">
        <f t="shared" si="2"/>
        <v>1007.3591996418737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21.690356745371425</v>
      </c>
      <c r="AI28">
        <f t="shared" si="5"/>
        <v>19.61398507689028</v>
      </c>
      <c r="AJ28">
        <f t="shared" si="6"/>
        <v>18.33558507689028</v>
      </c>
      <c r="AK28">
        <f t="shared" si="12"/>
        <v>16.13937174907635</v>
      </c>
      <c r="AU28">
        <f t="shared" si="13"/>
        <v>10.142418046244185</v>
      </c>
    </row>
    <row r="29" spans="1:47" ht="12.75">
      <c r="A29" s="63">
        <v>21</v>
      </c>
      <c r="B29" s="64">
        <v>16.3</v>
      </c>
      <c r="C29" s="65">
        <v>12.8</v>
      </c>
      <c r="D29" s="65">
        <v>19</v>
      </c>
      <c r="E29" s="65">
        <v>11.7</v>
      </c>
      <c r="F29" s="66">
        <f t="shared" si="0"/>
        <v>15.35</v>
      </c>
      <c r="G29" s="67">
        <f t="shared" si="7"/>
        <v>64.66299096086901</v>
      </c>
      <c r="H29" s="67">
        <f t="shared" si="1"/>
        <v>9.63749595563692</v>
      </c>
      <c r="I29" s="68">
        <v>9.3</v>
      </c>
      <c r="J29" s="66"/>
      <c r="K29" s="68"/>
      <c r="L29" s="65">
        <v>15.8</v>
      </c>
      <c r="M29" s="65">
        <v>15.8</v>
      </c>
      <c r="N29" s="65">
        <v>16.4</v>
      </c>
      <c r="O29" s="66">
        <v>15.9</v>
      </c>
      <c r="P29" s="69" t="s">
        <v>141</v>
      </c>
      <c r="Q29" s="70">
        <v>32</v>
      </c>
      <c r="R29" s="67">
        <v>4.3</v>
      </c>
      <c r="S29" s="67">
        <v>94.4</v>
      </c>
      <c r="T29" s="67">
        <v>1.8</v>
      </c>
      <c r="U29" s="67"/>
      <c r="V29" s="71">
        <v>6</v>
      </c>
      <c r="W29" s="64">
        <v>1008.1</v>
      </c>
      <c r="X29" s="121">
        <f t="shared" si="2"/>
        <v>1018.2534927304996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18.524367818852948</v>
      </c>
      <c r="AI29">
        <f t="shared" si="5"/>
        <v>14.77491028826301</v>
      </c>
      <c r="AJ29">
        <f t="shared" si="6"/>
        <v>11.97841028826301</v>
      </c>
      <c r="AK29">
        <f t="shared" si="12"/>
        <v>9.63749595563692</v>
      </c>
      <c r="AU29">
        <f t="shared" si="13"/>
        <v>10.150962666920107</v>
      </c>
    </row>
    <row r="30" spans="1:47" ht="12.75">
      <c r="A30" s="72">
        <v>22</v>
      </c>
      <c r="B30" s="73">
        <v>16</v>
      </c>
      <c r="C30" s="74">
        <v>13</v>
      </c>
      <c r="D30" s="74">
        <v>22.3</v>
      </c>
      <c r="E30" s="74">
        <v>8.2</v>
      </c>
      <c r="F30" s="75">
        <f t="shared" si="0"/>
        <v>15.25</v>
      </c>
      <c r="G30" s="67">
        <f t="shared" si="7"/>
        <v>69.18238860767424</v>
      </c>
      <c r="H30" s="76">
        <f t="shared" si="1"/>
        <v>10.36015320420351</v>
      </c>
      <c r="I30" s="77">
        <v>3.9</v>
      </c>
      <c r="J30" s="75"/>
      <c r="K30" s="77"/>
      <c r="L30" s="74">
        <v>14</v>
      </c>
      <c r="M30" s="74">
        <v>14.5</v>
      </c>
      <c r="N30" s="74">
        <v>16</v>
      </c>
      <c r="O30" s="75">
        <v>15.9</v>
      </c>
      <c r="P30" s="78" t="s">
        <v>104</v>
      </c>
      <c r="Q30" s="79">
        <v>19</v>
      </c>
      <c r="R30" s="76">
        <v>6.9</v>
      </c>
      <c r="S30" s="76">
        <v>77.7</v>
      </c>
      <c r="T30" s="76">
        <v>0</v>
      </c>
      <c r="U30" s="76"/>
      <c r="V30" s="80">
        <v>1</v>
      </c>
      <c r="W30" s="73">
        <v>1012.8</v>
      </c>
      <c r="X30" s="121">
        <f t="shared" si="2"/>
        <v>1023.0114765538276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22</v>
      </c>
      <c r="AD30">
        <f t="shared" si="10"/>
        <v>22</v>
      </c>
      <c r="AE30">
        <f t="shared" si="3"/>
        <v>0</v>
      </c>
      <c r="AF30">
        <f t="shared" si="4"/>
        <v>0</v>
      </c>
      <c r="AH30">
        <f t="shared" si="11"/>
        <v>18.173154145192665</v>
      </c>
      <c r="AI30">
        <f t="shared" si="5"/>
        <v>14.96962212299885</v>
      </c>
      <c r="AJ30">
        <f t="shared" si="6"/>
        <v>12.57262212299885</v>
      </c>
      <c r="AK30">
        <f t="shared" si="12"/>
        <v>10.36015320420351</v>
      </c>
      <c r="AU30">
        <f t="shared" si="13"/>
        <v>10.149973782324587</v>
      </c>
    </row>
    <row r="31" spans="1:47" ht="12.75">
      <c r="A31" s="63">
        <v>23</v>
      </c>
      <c r="B31" s="64">
        <v>19.6</v>
      </c>
      <c r="C31" s="65">
        <v>16.7</v>
      </c>
      <c r="D31" s="65">
        <v>24.1</v>
      </c>
      <c r="E31" s="65">
        <v>13.2</v>
      </c>
      <c r="F31" s="66">
        <f t="shared" si="0"/>
        <v>18.65</v>
      </c>
      <c r="G31" s="67">
        <f t="shared" si="7"/>
        <v>73.18243033259607</v>
      </c>
      <c r="H31" s="67">
        <f t="shared" si="1"/>
        <v>14.669370297532474</v>
      </c>
      <c r="I31" s="68">
        <v>10.1</v>
      </c>
      <c r="J31" s="66"/>
      <c r="K31" s="68"/>
      <c r="L31" s="65">
        <v>15.7</v>
      </c>
      <c r="M31" s="65">
        <v>15.5</v>
      </c>
      <c r="N31" s="65">
        <v>15.9</v>
      </c>
      <c r="O31" s="66">
        <v>15.8</v>
      </c>
      <c r="P31" s="69" t="s">
        <v>145</v>
      </c>
      <c r="Q31" s="70">
        <v>29</v>
      </c>
      <c r="R31" s="67">
        <v>5.1</v>
      </c>
      <c r="S31" s="67">
        <v>87.7</v>
      </c>
      <c r="T31" s="67">
        <v>0.3</v>
      </c>
      <c r="U31" s="67"/>
      <c r="V31" s="71">
        <v>4</v>
      </c>
      <c r="W31" s="64">
        <v>1005.3</v>
      </c>
      <c r="X31" s="121">
        <f t="shared" si="2"/>
        <v>1015.3104919470652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22.79892311666162</v>
      </c>
      <c r="AI31">
        <f t="shared" si="5"/>
        <v>19.001906026433034</v>
      </c>
      <c r="AJ31">
        <f t="shared" si="6"/>
        <v>16.68480602643303</v>
      </c>
      <c r="AK31">
        <f t="shared" si="12"/>
        <v>14.669370297532474</v>
      </c>
      <c r="AU31">
        <f t="shared" si="13"/>
        <v>9.955291459799616</v>
      </c>
    </row>
    <row r="32" spans="1:47" ht="12.75">
      <c r="A32" s="72">
        <v>24</v>
      </c>
      <c r="B32" s="73">
        <v>16.7</v>
      </c>
      <c r="C32" s="74">
        <v>15</v>
      </c>
      <c r="D32" s="74">
        <v>19.8</v>
      </c>
      <c r="E32" s="74">
        <v>15.3</v>
      </c>
      <c r="F32" s="75">
        <f t="shared" si="0"/>
        <v>17.55</v>
      </c>
      <c r="G32" s="67">
        <f t="shared" si="7"/>
        <v>82.54941356746059</v>
      </c>
      <c r="H32" s="76">
        <f t="shared" si="1"/>
        <v>13.71664703195296</v>
      </c>
      <c r="I32" s="77">
        <v>13.9</v>
      </c>
      <c r="J32" s="75"/>
      <c r="K32" s="77"/>
      <c r="L32" s="74">
        <v>16.9</v>
      </c>
      <c r="M32" s="74">
        <v>16.4</v>
      </c>
      <c r="N32" s="74">
        <v>16.2</v>
      </c>
      <c r="O32" s="75">
        <v>15.8</v>
      </c>
      <c r="P32" s="78" t="s">
        <v>146</v>
      </c>
      <c r="Q32" s="79">
        <v>22</v>
      </c>
      <c r="R32" s="76">
        <v>0.3</v>
      </c>
      <c r="S32" s="76">
        <v>40</v>
      </c>
      <c r="T32" s="76">
        <v>0.6</v>
      </c>
      <c r="U32" s="76"/>
      <c r="V32" s="80">
        <v>8</v>
      </c>
      <c r="W32" s="73">
        <v>996.2</v>
      </c>
      <c r="X32" s="121">
        <f t="shared" si="2"/>
        <v>1006.2197091042867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19.001906026433034</v>
      </c>
      <c r="AI32">
        <f t="shared" si="5"/>
        <v>17.04426199146042</v>
      </c>
      <c r="AJ32">
        <f t="shared" si="6"/>
        <v>15.68596199146042</v>
      </c>
      <c r="AK32">
        <f t="shared" si="12"/>
        <v>13.71664703195296</v>
      </c>
      <c r="AU32">
        <f t="shared" si="13"/>
        <v>10.059287827416682</v>
      </c>
    </row>
    <row r="33" spans="1:47" ht="12.75">
      <c r="A33" s="63">
        <v>25</v>
      </c>
      <c r="B33" s="64">
        <v>16</v>
      </c>
      <c r="C33" s="65">
        <v>13.9</v>
      </c>
      <c r="D33" s="65">
        <v>20.4</v>
      </c>
      <c r="E33" s="65">
        <v>8.5</v>
      </c>
      <c r="F33" s="66">
        <f t="shared" si="0"/>
        <v>14.45</v>
      </c>
      <c r="G33" s="67">
        <f t="shared" si="7"/>
        <v>78.11579457240569</v>
      </c>
      <c r="H33" s="67">
        <f t="shared" si="1"/>
        <v>12.191486130050796</v>
      </c>
      <c r="I33" s="68">
        <v>4.7</v>
      </c>
      <c r="J33" s="66"/>
      <c r="K33" s="68"/>
      <c r="L33" s="65">
        <v>15</v>
      </c>
      <c r="M33" s="65">
        <v>15.1</v>
      </c>
      <c r="N33" s="65">
        <v>16.1</v>
      </c>
      <c r="O33" s="66">
        <v>15.8</v>
      </c>
      <c r="P33" s="69" t="s">
        <v>136</v>
      </c>
      <c r="Q33" s="70">
        <v>20</v>
      </c>
      <c r="R33" s="67">
        <v>4.2</v>
      </c>
      <c r="S33" s="67">
        <v>86.7</v>
      </c>
      <c r="T33" s="67">
        <v>2.2</v>
      </c>
      <c r="U33" s="67"/>
      <c r="V33" s="71">
        <v>3</v>
      </c>
      <c r="W33" s="64">
        <v>1007.7</v>
      </c>
      <c r="X33" s="121">
        <f t="shared" si="2"/>
        <v>1017.8600562038826</v>
      </c>
      <c r="Y33" s="127">
        <v>0</v>
      </c>
      <c r="Z33" s="134">
        <v>0</v>
      </c>
      <c r="AA33" s="127">
        <v>1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18.173154145192665</v>
      </c>
      <c r="AI33">
        <f t="shared" si="5"/>
        <v>15.87400375938533</v>
      </c>
      <c r="AJ33">
        <f t="shared" si="6"/>
        <v>14.19610375938533</v>
      </c>
      <c r="AK33">
        <f t="shared" si="12"/>
        <v>12.191486130050796</v>
      </c>
      <c r="AU33">
        <f t="shared" si="13"/>
        <v>10.053340762791514</v>
      </c>
    </row>
    <row r="34" spans="1:47" ht="12.75">
      <c r="A34" s="72">
        <v>26</v>
      </c>
      <c r="B34" s="73">
        <v>15.9</v>
      </c>
      <c r="C34" s="74">
        <v>14.7</v>
      </c>
      <c r="D34" s="74">
        <v>18</v>
      </c>
      <c r="E34" s="74">
        <v>11.9</v>
      </c>
      <c r="F34" s="75">
        <f t="shared" si="0"/>
        <v>14.95</v>
      </c>
      <c r="G34" s="67">
        <f t="shared" si="7"/>
        <v>87.27189130628955</v>
      </c>
      <c r="H34" s="76">
        <f t="shared" si="1"/>
        <v>13.788115544009633</v>
      </c>
      <c r="I34" s="77">
        <v>8.5</v>
      </c>
      <c r="J34" s="75"/>
      <c r="K34" s="77"/>
      <c r="L34" s="74">
        <v>15.4</v>
      </c>
      <c r="M34" s="74">
        <v>15.2</v>
      </c>
      <c r="N34" s="74">
        <v>15.9</v>
      </c>
      <c r="O34" s="75">
        <v>15.8</v>
      </c>
      <c r="P34" s="78" t="s">
        <v>151</v>
      </c>
      <c r="Q34" s="79">
        <v>30</v>
      </c>
      <c r="R34" s="76">
        <v>0</v>
      </c>
      <c r="S34" s="76">
        <v>25</v>
      </c>
      <c r="T34" s="76">
        <v>1</v>
      </c>
      <c r="U34" s="76"/>
      <c r="V34" s="80">
        <v>8</v>
      </c>
      <c r="W34" s="73">
        <v>996.1</v>
      </c>
      <c r="X34" s="121">
        <f t="shared" si="2"/>
        <v>1006.1465950740727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18.057388147749236</v>
      </c>
      <c r="AI34">
        <f t="shared" si="5"/>
        <v>16.717824157058523</v>
      </c>
      <c r="AJ34">
        <f t="shared" si="6"/>
        <v>15.759024157058523</v>
      </c>
      <c r="AK34">
        <f t="shared" si="12"/>
        <v>13.788115544009633</v>
      </c>
      <c r="AU34">
        <f t="shared" si="13"/>
        <v>10.126855810018963</v>
      </c>
    </row>
    <row r="35" spans="1:47" ht="12.75">
      <c r="A35" s="63">
        <v>27</v>
      </c>
      <c r="B35" s="64">
        <v>17.2</v>
      </c>
      <c r="C35" s="65">
        <v>15.6</v>
      </c>
      <c r="D35" s="65">
        <v>22.2</v>
      </c>
      <c r="E35" s="65">
        <v>14.4</v>
      </c>
      <c r="F35" s="66">
        <f t="shared" si="0"/>
        <v>18.3</v>
      </c>
      <c r="G35" s="67">
        <f t="shared" si="7"/>
        <v>83.79512099221674</v>
      </c>
      <c r="H35" s="67">
        <f t="shared" si="1"/>
        <v>14.436423757834094</v>
      </c>
      <c r="I35" s="68">
        <v>12</v>
      </c>
      <c r="J35" s="66"/>
      <c r="K35" s="68"/>
      <c r="L35" s="65">
        <v>16</v>
      </c>
      <c r="M35" s="65">
        <v>15</v>
      </c>
      <c r="N35" s="65">
        <v>15.8</v>
      </c>
      <c r="O35" s="66">
        <v>15.8</v>
      </c>
      <c r="P35" s="69" t="s">
        <v>152</v>
      </c>
      <c r="Q35" s="70">
        <v>27</v>
      </c>
      <c r="R35" s="67">
        <v>5</v>
      </c>
      <c r="S35" s="67">
        <v>88</v>
      </c>
      <c r="T35" s="67">
        <v>0</v>
      </c>
      <c r="U35" s="67"/>
      <c r="V35" s="71">
        <v>4</v>
      </c>
      <c r="W35" s="64">
        <v>1000.1</v>
      </c>
      <c r="X35" s="121">
        <f t="shared" si="2"/>
        <v>1010.1415114967281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19.61398507689028</v>
      </c>
      <c r="AI35">
        <f t="shared" si="5"/>
        <v>17.713962526575546</v>
      </c>
      <c r="AJ35">
        <f t="shared" si="6"/>
        <v>16.435562526575545</v>
      </c>
      <c r="AK35">
        <f t="shared" si="12"/>
        <v>14.436423757834094</v>
      </c>
      <c r="AU35">
        <f t="shared" si="13"/>
        <v>10.02082058033475</v>
      </c>
    </row>
    <row r="36" spans="1:47" ht="12.75">
      <c r="A36" s="72">
        <v>28</v>
      </c>
      <c r="B36" s="73">
        <v>13.8</v>
      </c>
      <c r="C36" s="74">
        <v>11.4</v>
      </c>
      <c r="D36" s="74">
        <v>17.4</v>
      </c>
      <c r="E36" s="74">
        <v>10.7</v>
      </c>
      <c r="F36" s="75">
        <f t="shared" si="0"/>
        <v>14.049999999999999</v>
      </c>
      <c r="G36" s="67">
        <f t="shared" si="7"/>
        <v>73.26983496738605</v>
      </c>
      <c r="H36" s="76">
        <f t="shared" si="1"/>
        <v>9.103734123554808</v>
      </c>
      <c r="I36" s="77">
        <v>9</v>
      </c>
      <c r="J36" s="75"/>
      <c r="K36" s="77"/>
      <c r="L36" s="74">
        <v>15</v>
      </c>
      <c r="M36" s="74">
        <v>14.9</v>
      </c>
      <c r="N36" s="74">
        <v>15.7</v>
      </c>
      <c r="O36" s="75">
        <v>15.7</v>
      </c>
      <c r="P36" s="78" t="s">
        <v>130</v>
      </c>
      <c r="Q36" s="79">
        <v>34</v>
      </c>
      <c r="R36" s="76">
        <v>5.3</v>
      </c>
      <c r="S36" s="76">
        <v>92</v>
      </c>
      <c r="T36" s="76">
        <v>2.1</v>
      </c>
      <c r="U36" s="76"/>
      <c r="V36" s="80">
        <v>8</v>
      </c>
      <c r="W36" s="73">
        <v>997.9</v>
      </c>
      <c r="X36" s="121">
        <f t="shared" si="2"/>
        <v>1008.0388435947937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15.771202559854595</v>
      </c>
      <c r="AI36">
        <f t="shared" si="5"/>
        <v>13.473134087977627</v>
      </c>
      <c r="AJ36">
        <f t="shared" si="6"/>
        <v>11.555534087977627</v>
      </c>
      <c r="AK36">
        <f t="shared" si="12"/>
        <v>9.103734123554808</v>
      </c>
      <c r="AU36">
        <f t="shared" si="13"/>
        <v>9.959199641873766</v>
      </c>
    </row>
    <row r="37" spans="1:47" ht="12.75">
      <c r="A37" s="63">
        <v>29</v>
      </c>
      <c r="B37" s="64">
        <v>14.6</v>
      </c>
      <c r="C37" s="65">
        <v>12.3</v>
      </c>
      <c r="D37" s="65">
        <v>18.7</v>
      </c>
      <c r="E37" s="65">
        <v>8.7</v>
      </c>
      <c r="F37" s="66">
        <f t="shared" si="0"/>
        <v>13.7</v>
      </c>
      <c r="G37" s="67">
        <f t="shared" si="7"/>
        <v>75.01479178986119</v>
      </c>
      <c r="H37" s="67">
        <f t="shared" si="1"/>
        <v>10.225691822123405</v>
      </c>
      <c r="I37" s="68">
        <v>6.1</v>
      </c>
      <c r="J37" s="66"/>
      <c r="K37" s="68"/>
      <c r="L37" s="65">
        <v>14.5</v>
      </c>
      <c r="M37" s="65">
        <v>14.8</v>
      </c>
      <c r="N37" s="65">
        <v>15.5</v>
      </c>
      <c r="O37" s="66">
        <v>15.7</v>
      </c>
      <c r="P37" s="69" t="s">
        <v>153</v>
      </c>
      <c r="Q37" s="70">
        <v>30</v>
      </c>
      <c r="R37" s="67">
        <v>7</v>
      </c>
      <c r="S37" s="67">
        <v>94.3</v>
      </c>
      <c r="T37" s="67">
        <v>0</v>
      </c>
      <c r="U37" s="67"/>
      <c r="V37" s="71">
        <v>3</v>
      </c>
      <c r="W37" s="64">
        <v>1007.1</v>
      </c>
      <c r="X37" s="121">
        <f t="shared" si="2"/>
        <v>1017.3037013397333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16.61023797035605</v>
      </c>
      <c r="AI37">
        <f t="shared" si="5"/>
        <v>14.297835429263056</v>
      </c>
      <c r="AJ37">
        <f t="shared" si="6"/>
        <v>12.460135429263056</v>
      </c>
      <c r="AK37">
        <f t="shared" si="12"/>
        <v>10.225691822123405</v>
      </c>
      <c r="AU37">
        <f t="shared" si="13"/>
        <v>10.153492730499554</v>
      </c>
    </row>
    <row r="38" spans="1:47" ht="12.75">
      <c r="A38" s="72">
        <v>30</v>
      </c>
      <c r="B38" s="73">
        <v>15.4</v>
      </c>
      <c r="C38" s="74">
        <v>13.3</v>
      </c>
      <c r="D38" s="74">
        <v>19.5</v>
      </c>
      <c r="E38" s="74">
        <v>10.8</v>
      </c>
      <c r="F38" s="75">
        <f t="shared" si="0"/>
        <v>15.15</v>
      </c>
      <c r="G38" s="67">
        <f t="shared" si="7"/>
        <v>77.6981680115697</v>
      </c>
      <c r="H38" s="76">
        <f t="shared" si="1"/>
        <v>11.528229279439612</v>
      </c>
      <c r="I38" s="77">
        <v>8</v>
      </c>
      <c r="J38" s="75"/>
      <c r="K38" s="77"/>
      <c r="L38" s="74">
        <v>14.8</v>
      </c>
      <c r="M38" s="74">
        <v>14.5</v>
      </c>
      <c r="N38" s="74">
        <v>15.3</v>
      </c>
      <c r="O38" s="75">
        <v>15.6</v>
      </c>
      <c r="P38" s="78" t="s">
        <v>136</v>
      </c>
      <c r="Q38" s="79">
        <v>23</v>
      </c>
      <c r="R38" s="76">
        <v>0.5</v>
      </c>
      <c r="S38" s="76">
        <v>42.2</v>
      </c>
      <c r="T38" s="76">
        <v>2.1</v>
      </c>
      <c r="U38" s="76"/>
      <c r="V38" s="80">
        <v>8</v>
      </c>
      <c r="W38" s="73">
        <v>1007.5</v>
      </c>
      <c r="X38" s="121">
        <f t="shared" si="2"/>
        <v>1017.6792864409658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17.48820841929759</v>
      </c>
      <c r="AI38">
        <f t="shared" si="5"/>
        <v>15.265917559839318</v>
      </c>
      <c r="AJ38">
        <f t="shared" si="6"/>
        <v>13.588017559839319</v>
      </c>
      <c r="AK38">
        <f t="shared" si="12"/>
        <v>11.528229279439612</v>
      </c>
      <c r="AU38">
        <f t="shared" si="13"/>
        <v>10.211476553827694</v>
      </c>
    </row>
    <row r="39" spans="1:47" ht="12.75">
      <c r="A39" s="63">
        <v>31</v>
      </c>
      <c r="B39" s="64">
        <v>19.5</v>
      </c>
      <c r="C39" s="65">
        <v>18</v>
      </c>
      <c r="D39" s="65">
        <v>22.4</v>
      </c>
      <c r="E39" s="65">
        <v>15.4</v>
      </c>
      <c r="F39" s="66">
        <f t="shared" si="0"/>
        <v>18.9</v>
      </c>
      <c r="G39" s="67">
        <f t="shared" si="7"/>
        <v>85.75802194476346</v>
      </c>
      <c r="H39" s="67">
        <f t="shared" si="1"/>
        <v>17.05180179639981</v>
      </c>
      <c r="I39" s="68">
        <v>15.1</v>
      </c>
      <c r="J39" s="66"/>
      <c r="K39" s="68"/>
      <c r="L39" s="65">
        <v>16.6</v>
      </c>
      <c r="M39" s="65">
        <v>15.7</v>
      </c>
      <c r="N39" s="65">
        <v>15.5</v>
      </c>
      <c r="O39" s="66">
        <v>15.5</v>
      </c>
      <c r="P39" s="69" t="s">
        <v>121</v>
      </c>
      <c r="Q39" s="70">
        <v>31</v>
      </c>
      <c r="R39" s="67">
        <v>1</v>
      </c>
      <c r="S39" s="67">
        <v>78.9</v>
      </c>
      <c r="T39" s="67">
        <v>0</v>
      </c>
      <c r="U39" s="67"/>
      <c r="V39" s="71">
        <v>7</v>
      </c>
      <c r="W39" s="64">
        <v>1000.5</v>
      </c>
      <c r="X39" s="121">
        <f t="shared" si="2"/>
        <v>1010.4661189938338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22.65769397353286</v>
      </c>
      <c r="AI39">
        <f t="shared" si="5"/>
        <v>20.629290169999656</v>
      </c>
      <c r="AJ39">
        <f t="shared" si="6"/>
        <v>19.430790169999657</v>
      </c>
      <c r="AK39">
        <f t="shared" si="12"/>
        <v>17.05180179639981</v>
      </c>
      <c r="AU39">
        <f t="shared" si="13"/>
        <v>10.01049194706524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10.01970910428662</v>
      </c>
    </row>
    <row r="41" spans="1:47" ht="13.5" thickBot="1">
      <c r="A41" s="113" t="s">
        <v>19</v>
      </c>
      <c r="B41" s="114">
        <f>SUM(B9:B39)</f>
        <v>523</v>
      </c>
      <c r="C41" s="115">
        <f aca="true" t="shared" si="14" ref="C41:V41">SUM(C9:C39)</f>
        <v>465.8</v>
      </c>
      <c r="D41" s="115">
        <f t="shared" si="14"/>
        <v>663.1</v>
      </c>
      <c r="E41" s="115">
        <f t="shared" si="14"/>
        <v>384.2999999999999</v>
      </c>
      <c r="F41" s="116">
        <f t="shared" si="14"/>
        <v>523.7</v>
      </c>
      <c r="G41" s="117">
        <f t="shared" si="14"/>
        <v>2522.65689830243</v>
      </c>
      <c r="H41" s="117">
        <f>SUM(H9:H39)</f>
        <v>421.04227256198345</v>
      </c>
      <c r="I41" s="118">
        <f t="shared" si="14"/>
        <v>312</v>
      </c>
      <c r="J41" s="116">
        <f t="shared" si="14"/>
        <v>0</v>
      </c>
      <c r="K41" s="118">
        <f t="shared" si="14"/>
        <v>0</v>
      </c>
      <c r="L41" s="115">
        <f t="shared" si="14"/>
        <v>491.4</v>
      </c>
      <c r="M41" s="115">
        <f t="shared" si="14"/>
        <v>488.3999999999999</v>
      </c>
      <c r="N41" s="115">
        <f t="shared" si="14"/>
        <v>490</v>
      </c>
      <c r="O41" s="116">
        <f t="shared" si="14"/>
        <v>481.70000000000005</v>
      </c>
      <c r="P41" s="114"/>
      <c r="Q41" s="119">
        <f t="shared" si="14"/>
        <v>703</v>
      </c>
      <c r="R41" s="117">
        <f t="shared" si="14"/>
        <v>119.09999999999998</v>
      </c>
      <c r="S41" s="117">
        <v>2589.9</v>
      </c>
      <c r="T41" s="117">
        <f>SUM(T9:T39)</f>
        <v>44.300000000000004</v>
      </c>
      <c r="U41" s="139"/>
      <c r="V41" s="119">
        <f t="shared" si="14"/>
        <v>171.3</v>
      </c>
      <c r="W41" s="117">
        <f>SUM(W9:W39)</f>
        <v>31154.499999999996</v>
      </c>
      <c r="X41" s="123">
        <f>SUM(X9:X39)</f>
        <v>31467.673032823597</v>
      </c>
      <c r="Y41" s="117">
        <f>SUM(Y9:Y39)</f>
        <v>0</v>
      </c>
      <c r="Z41" s="123">
        <f>SUM(Z9:Z39)</f>
        <v>0</v>
      </c>
      <c r="AA41" s="138">
        <f>SUM(AA9:AA39)</f>
        <v>1</v>
      </c>
      <c r="AB41">
        <f>MAX(AB9:AB39)</f>
        <v>19</v>
      </c>
      <c r="AC41">
        <f>MAX(AC9:AC39)</f>
        <v>22</v>
      </c>
      <c r="AD41">
        <f>MAX(AD9:AD39)</f>
        <v>22</v>
      </c>
      <c r="AE41">
        <f>MAX(AE9:AE39)</f>
        <v>6</v>
      </c>
      <c r="AF41">
        <f>MAX(AF9:AF39)</f>
        <v>8</v>
      </c>
      <c r="AU41">
        <f t="shared" si="13"/>
        <v>10.160056203882473</v>
      </c>
    </row>
    <row r="42" spans="1:47" ht="12.75">
      <c r="A42" s="72" t="s">
        <v>20</v>
      </c>
      <c r="B42" s="73">
        <f>AVERAGE(B9:B39)</f>
        <v>16.870967741935484</v>
      </c>
      <c r="C42" s="74">
        <f aca="true" t="shared" si="15" ref="C42:V42">AVERAGE(C9:C39)</f>
        <v>15.025806451612903</v>
      </c>
      <c r="D42" s="74">
        <f t="shared" si="15"/>
        <v>21.39032258064516</v>
      </c>
      <c r="E42" s="74">
        <f t="shared" si="15"/>
        <v>12.396774193548383</v>
      </c>
      <c r="F42" s="75">
        <f t="shared" si="15"/>
        <v>16.893548387096775</v>
      </c>
      <c r="G42" s="76">
        <f t="shared" si="15"/>
        <v>81.37602897749774</v>
      </c>
      <c r="H42" s="76">
        <f>AVERAGE(H9:H39)</f>
        <v>13.582008792322046</v>
      </c>
      <c r="I42" s="77">
        <f t="shared" si="15"/>
        <v>10.064516129032258</v>
      </c>
      <c r="J42" s="75" t="e">
        <f t="shared" si="15"/>
        <v>#DIV/0!</v>
      </c>
      <c r="K42" s="77" t="e">
        <f t="shared" si="15"/>
        <v>#DIV/0!</v>
      </c>
      <c r="L42" s="74">
        <f t="shared" si="15"/>
        <v>15.851612903225806</v>
      </c>
      <c r="M42" s="74">
        <f t="shared" si="15"/>
        <v>15.754838709677417</v>
      </c>
      <c r="N42" s="74">
        <f t="shared" si="15"/>
        <v>15.806451612903226</v>
      </c>
      <c r="O42" s="75">
        <f t="shared" si="15"/>
        <v>15.538709677419357</v>
      </c>
      <c r="P42" s="73"/>
      <c r="Q42" s="75">
        <f t="shared" si="15"/>
        <v>22.677419354838708</v>
      </c>
      <c r="R42" s="76">
        <f t="shared" si="15"/>
        <v>3.841935483870967</v>
      </c>
      <c r="S42" s="76">
        <f>AVERAGE(S9:S41)</f>
        <v>159.340625</v>
      </c>
      <c r="T42" s="76">
        <f>AVERAGE(T9:T39)</f>
        <v>1.4766666666666668</v>
      </c>
      <c r="U42" s="76"/>
      <c r="V42" s="76">
        <f t="shared" si="15"/>
        <v>5.525806451612904</v>
      </c>
      <c r="W42" s="76">
        <f>AVERAGE(W9:W39)</f>
        <v>1004.9838709677418</v>
      </c>
      <c r="X42" s="124">
        <f>AVERAGE(X9:X39)</f>
        <v>1015.0862268652774</v>
      </c>
      <c r="Y42" s="127"/>
      <c r="Z42" s="134"/>
      <c r="AA42" s="130"/>
      <c r="AU42">
        <f t="shared" si="13"/>
        <v>10.046595074072629</v>
      </c>
    </row>
    <row r="43" spans="1:47" ht="12.75">
      <c r="A43" s="72" t="s">
        <v>21</v>
      </c>
      <c r="B43" s="73">
        <f>MAX(B9:B39)</f>
        <v>19.7</v>
      </c>
      <c r="C43" s="74">
        <f aca="true" t="shared" si="16" ref="C43:V43">MAX(C9:C39)</f>
        <v>18</v>
      </c>
      <c r="D43" s="74">
        <f t="shared" si="16"/>
        <v>26.4</v>
      </c>
      <c r="E43" s="74">
        <f t="shared" si="16"/>
        <v>16.5</v>
      </c>
      <c r="F43" s="75">
        <f t="shared" si="16"/>
        <v>20.15</v>
      </c>
      <c r="G43" s="76">
        <f t="shared" si="16"/>
        <v>97.91426669414149</v>
      </c>
      <c r="H43" s="76">
        <f>MAX(H9:H39)</f>
        <v>17.05180179639981</v>
      </c>
      <c r="I43" s="77">
        <f t="shared" si="16"/>
        <v>15.1</v>
      </c>
      <c r="J43" s="75">
        <f t="shared" si="16"/>
        <v>0</v>
      </c>
      <c r="K43" s="77">
        <f t="shared" si="16"/>
        <v>0</v>
      </c>
      <c r="L43" s="74">
        <f t="shared" si="16"/>
        <v>17.5</v>
      </c>
      <c r="M43" s="74">
        <f t="shared" si="16"/>
        <v>17</v>
      </c>
      <c r="N43" s="74">
        <f t="shared" si="16"/>
        <v>16.6</v>
      </c>
      <c r="O43" s="75">
        <f t="shared" si="16"/>
        <v>15.9</v>
      </c>
      <c r="P43" s="73"/>
      <c r="Q43" s="70">
        <f t="shared" si="16"/>
        <v>39</v>
      </c>
      <c r="R43" s="76">
        <f t="shared" si="16"/>
        <v>8.7</v>
      </c>
      <c r="S43" s="76">
        <f>MAX(S9:S42)</f>
        <v>2589.9</v>
      </c>
      <c r="T43" s="76">
        <f>MAX(T9:T39)</f>
        <v>10.9</v>
      </c>
      <c r="U43" s="140"/>
      <c r="V43" s="70">
        <f t="shared" si="16"/>
        <v>8</v>
      </c>
      <c r="W43" s="76">
        <f>MAX(W9:W39)</f>
        <v>1012.8</v>
      </c>
      <c r="X43" s="124">
        <f>MAX(X9:X39)</f>
        <v>1023.0114765538276</v>
      </c>
      <c r="Y43" s="127"/>
      <c r="Z43" s="134"/>
      <c r="AA43" s="127"/>
      <c r="AU43">
        <f t="shared" si="13"/>
        <v>10.041511496728102</v>
      </c>
    </row>
    <row r="44" spans="1:47" ht="13.5" thickBot="1">
      <c r="A44" s="81" t="s">
        <v>22</v>
      </c>
      <c r="B44" s="82">
        <f>MIN(B9:B39)</f>
        <v>13.7</v>
      </c>
      <c r="C44" s="83">
        <f aca="true" t="shared" si="17" ref="C44:V44">MIN(C9:C39)</f>
        <v>11.4</v>
      </c>
      <c r="D44" s="83">
        <f t="shared" si="17"/>
        <v>16.8</v>
      </c>
      <c r="E44" s="83">
        <f t="shared" si="17"/>
        <v>8.2</v>
      </c>
      <c r="F44" s="84">
        <f t="shared" si="17"/>
        <v>13.7</v>
      </c>
      <c r="G44" s="85">
        <f t="shared" si="17"/>
        <v>64.66299096086901</v>
      </c>
      <c r="H44" s="85">
        <f>MIN(H9:H39)</f>
        <v>9.103734123554808</v>
      </c>
      <c r="I44" s="86">
        <f t="shared" si="17"/>
        <v>3.9</v>
      </c>
      <c r="J44" s="84">
        <f t="shared" si="17"/>
        <v>0</v>
      </c>
      <c r="K44" s="86">
        <f t="shared" si="17"/>
        <v>0</v>
      </c>
      <c r="L44" s="83">
        <f t="shared" si="17"/>
        <v>13.8</v>
      </c>
      <c r="M44" s="83">
        <f t="shared" si="17"/>
        <v>14</v>
      </c>
      <c r="N44" s="83">
        <f t="shared" si="17"/>
        <v>14.9</v>
      </c>
      <c r="O44" s="84">
        <f t="shared" si="17"/>
        <v>14.9</v>
      </c>
      <c r="P44" s="82"/>
      <c r="Q44" s="120">
        <f t="shared" si="17"/>
        <v>11</v>
      </c>
      <c r="R44" s="85">
        <f t="shared" si="17"/>
        <v>0</v>
      </c>
      <c r="S44" s="85">
        <f>MIN(S9:S43)</f>
        <v>24.7</v>
      </c>
      <c r="T44" s="85">
        <f>MIN(T9:T39)</f>
        <v>0</v>
      </c>
      <c r="U44" s="141"/>
      <c r="V44" s="120">
        <f t="shared" si="17"/>
        <v>1</v>
      </c>
      <c r="W44" s="85">
        <f>MIN(W9:W39)</f>
        <v>996.1</v>
      </c>
      <c r="X44" s="125">
        <f>MIN(X9:X39)</f>
        <v>1006.1465950740727</v>
      </c>
      <c r="Y44" s="128"/>
      <c r="Z44" s="136"/>
      <c r="AA44" s="128"/>
      <c r="AU44">
        <f t="shared" si="13"/>
        <v>10.138843594793691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10.203701339733277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10.179286440965846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9.96611899383374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64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1</v>
      </c>
      <c r="F60" t="b">
        <f>T9="tr"</f>
        <v>0</v>
      </c>
    </row>
    <row r="61" spans="2:6" ht="12.75">
      <c r="B61">
        <f>DCOUNTA(T8:T38,1,B59:B60)</f>
        <v>16</v>
      </c>
      <c r="C61">
        <f>DCOUNTA(T8:T38,1,C59:C60)</f>
        <v>12</v>
      </c>
      <c r="D61">
        <f>DCOUNTA(T8:T38,1,D59:D60)</f>
        <v>4</v>
      </c>
      <c r="F61">
        <f>DCOUNTA(T8:T38,1,F59:F60)</f>
        <v>1</v>
      </c>
    </row>
    <row r="63" spans="2:4" ht="12.75">
      <c r="B63" t="s">
        <v>81</v>
      </c>
      <c r="C63" t="s">
        <v>82</v>
      </c>
      <c r="D63" t="s">
        <v>83</v>
      </c>
    </row>
    <row r="64" spans="2:4" ht="12.75">
      <c r="B64">
        <f>(B61-F61)</f>
        <v>15</v>
      </c>
      <c r="C64">
        <f>(C61-F61)</f>
        <v>11</v>
      </c>
      <c r="D64">
        <f>(D61-F61)</f>
        <v>3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3">
      <selection activeCell="Q36" sqref="Q36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107</v>
      </c>
      <c r="I4" s="60" t="s">
        <v>55</v>
      </c>
      <c r="J4" s="60">
        <v>2009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56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21.39032258064516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12.396774193548383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71</v>
      </c>
      <c r="B9" s="3"/>
      <c r="C9" s="22">
        <f>Data1!$F$42</f>
        <v>16.893548387096775</v>
      </c>
      <c r="D9" s="5">
        <v>0.5</v>
      </c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26.4</v>
      </c>
      <c r="C10" s="5" t="s">
        <v>32</v>
      </c>
      <c r="D10" s="5">
        <f>Data1!$AB$41</f>
        <v>19</v>
      </c>
      <c r="E10" s="3"/>
      <c r="F10" s="40">
        <v>2</v>
      </c>
      <c r="G10" s="93" t="s">
        <v>106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8.2</v>
      </c>
      <c r="C11" s="5" t="s">
        <v>32</v>
      </c>
      <c r="D11" s="24">
        <f>Data1!$AC$41</f>
        <v>22</v>
      </c>
      <c r="E11" s="3"/>
      <c r="F11" s="40">
        <v>3</v>
      </c>
      <c r="G11" s="93" t="s">
        <v>114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3.9</v>
      </c>
      <c r="C12" s="5" t="s">
        <v>32</v>
      </c>
      <c r="D12" s="24">
        <f>Data1!$AD$41</f>
        <v>22</v>
      </c>
      <c r="E12" s="3"/>
      <c r="F12" s="40">
        <v>4</v>
      </c>
      <c r="G12" s="93" t="s">
        <v>115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15.538709677419357</v>
      </c>
      <c r="C13" s="5"/>
      <c r="D13" s="24"/>
      <c r="E13" s="3"/>
      <c r="F13" s="40">
        <v>5</v>
      </c>
      <c r="G13" s="93" t="s">
        <v>116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117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118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119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44.300000000000004</v>
      </c>
      <c r="D17" s="5">
        <v>89</v>
      </c>
      <c r="E17" s="3"/>
      <c r="F17" s="40">
        <v>9</v>
      </c>
      <c r="G17" s="93" t="s">
        <v>120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15</v>
      </c>
      <c r="D18" s="5"/>
      <c r="E18" s="3"/>
      <c r="F18" s="40">
        <v>10</v>
      </c>
      <c r="G18" s="93" t="s">
        <v>122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11</v>
      </c>
      <c r="D19" s="5"/>
      <c r="E19" s="3"/>
      <c r="F19" s="40">
        <v>11</v>
      </c>
      <c r="G19" s="93" t="s">
        <v>124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65</v>
      </c>
      <c r="B20" s="3"/>
      <c r="C20" s="5">
        <f>Data1!$D$64</f>
        <v>3</v>
      </c>
      <c r="D20" s="5"/>
      <c r="E20" s="3"/>
      <c r="F20" s="40">
        <v>12</v>
      </c>
      <c r="G20" s="93" t="s">
        <v>129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10.9</v>
      </c>
      <c r="D21" s="5"/>
      <c r="E21" s="3"/>
      <c r="F21" s="40">
        <v>13</v>
      </c>
      <c r="G21" s="93" t="s">
        <v>128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6</v>
      </c>
      <c r="D22" s="5"/>
      <c r="E22" s="3"/>
      <c r="F22" s="40">
        <v>14</v>
      </c>
      <c r="G22" s="93" t="s">
        <v>127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132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133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8.7</v>
      </c>
      <c r="D25" s="5" t="s">
        <v>46</v>
      </c>
      <c r="E25" s="5">
        <f>Data1!$AF$41</f>
        <v>8</v>
      </c>
      <c r="F25" s="40">
        <v>17</v>
      </c>
      <c r="G25" s="93" t="s">
        <v>135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119.09999999999998</v>
      </c>
      <c r="D26" s="5" t="s">
        <v>46</v>
      </c>
      <c r="E26" s="3"/>
      <c r="F26" s="40">
        <v>18</v>
      </c>
      <c r="G26" s="93" t="s">
        <v>139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138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143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144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93</v>
      </c>
      <c r="B30" s="3"/>
      <c r="C30" s="5">
        <f>Data1!$Q$43</f>
        <v>39</v>
      </c>
      <c r="D30" s="5"/>
      <c r="E30" s="5"/>
      <c r="F30" s="40">
        <v>22</v>
      </c>
      <c r="G30" s="93" t="s">
        <v>147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142</v>
      </c>
      <c r="B31" s="3"/>
      <c r="C31" s="5">
        <f>Data1!$AP$9</f>
        <v>1</v>
      </c>
      <c r="D31" s="22"/>
      <c r="E31" s="5"/>
      <c r="F31" s="40">
        <v>23</v>
      </c>
      <c r="G31" s="93" t="s">
        <v>148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149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50</v>
      </c>
      <c r="B33" s="3"/>
      <c r="C33" s="5"/>
      <c r="D33" s="3"/>
      <c r="E33" s="3"/>
      <c r="F33" s="40">
        <v>25</v>
      </c>
      <c r="G33" s="93" t="s">
        <v>150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51</v>
      </c>
      <c r="B34" s="3"/>
      <c r="C34" s="5">
        <f>Data1!$Z$41</f>
        <v>0</v>
      </c>
      <c r="D34" s="3"/>
      <c r="E34" s="3"/>
      <c r="F34" s="40">
        <v>26</v>
      </c>
      <c r="G34" s="93" t="s">
        <v>154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52</v>
      </c>
      <c r="B35" s="3"/>
      <c r="C35" s="5"/>
      <c r="D35" s="3"/>
      <c r="E35" s="3"/>
      <c r="F35" s="40">
        <v>27</v>
      </c>
      <c r="G35" s="93" t="s">
        <v>155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53</v>
      </c>
      <c r="B36" s="3"/>
      <c r="C36" s="24"/>
      <c r="D36" s="5"/>
      <c r="E36" s="3"/>
      <c r="F36" s="40">
        <v>28</v>
      </c>
      <c r="G36" s="93" t="s">
        <v>156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1</v>
      </c>
      <c r="D37" s="5"/>
      <c r="E37" s="3"/>
      <c r="F37" s="40">
        <v>29</v>
      </c>
      <c r="G37" s="93" t="s">
        <v>157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54</v>
      </c>
      <c r="B38" s="3"/>
      <c r="C38" s="5">
        <f>Data1!$AM$9</f>
        <v>0</v>
      </c>
      <c r="D38" s="5"/>
      <c r="E38" s="3"/>
      <c r="F38" s="40">
        <v>30</v>
      </c>
      <c r="G38" s="93" t="s">
        <v>158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5" t="s">
        <v>159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0</v>
      </c>
      <c r="D40" s="5"/>
      <c r="E40" s="3"/>
      <c r="F40" s="5"/>
      <c r="G40" s="35" t="s">
        <v>165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 t="s">
        <v>160</v>
      </c>
      <c r="B42" s="3" t="s">
        <v>161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162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2008-02-13T09:21:39Z</cp:lastPrinted>
  <dcterms:created xsi:type="dcterms:W3CDTF">1998-03-11T18:30:34Z</dcterms:created>
  <dcterms:modified xsi:type="dcterms:W3CDTF">2009-09-01T09:52:25Z</dcterms:modified>
  <cp:category/>
  <cp:version/>
  <cp:contentType/>
  <cp:contentStatus/>
</cp:coreProperties>
</file>