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comments9.xml><?xml version="1.0" encoding="utf-8"?>
<comments xmlns="http://schemas.openxmlformats.org/spreadsheetml/2006/main">
  <authors>
    <author>Paul</author>
  </authors>
  <commentList>
    <comment ref="V22" authorId="0">
      <text>
        <r>
          <rPr>
            <sz val="9"/>
            <rFont val="Tahoma"/>
            <family val="0"/>
          </rPr>
          <t xml:space="preserve">Stratocumulus
</t>
        </r>
      </text>
    </comment>
    <comment ref="V23" authorId="0">
      <text>
        <r>
          <rPr>
            <sz val="9"/>
            <rFont val="Tahoma"/>
            <family val="0"/>
          </rPr>
          <t xml:space="preserve">Cirrostratus, Cumulus.
</t>
        </r>
      </text>
    </comment>
    <comment ref="V24" authorId="0">
      <text>
        <r>
          <rPr>
            <sz val="9"/>
            <rFont val="Tahoma"/>
            <family val="0"/>
          </rPr>
          <t xml:space="preserve">Cumulus fractus
</t>
        </r>
      </text>
    </comment>
    <comment ref="V25" authorId="0">
      <text>
        <r>
          <rPr>
            <sz val="9"/>
            <rFont val="Tahoma"/>
            <family val="0"/>
          </rPr>
          <t xml:space="preserve">Stratocumulus
</t>
        </r>
      </text>
    </comment>
    <comment ref="V26" authorId="0">
      <text>
        <r>
          <rPr>
            <sz val="9"/>
            <rFont val="Tahoma"/>
            <family val="0"/>
          </rPr>
          <t xml:space="preserve">Stratocumulus
</t>
        </r>
      </text>
    </comment>
    <comment ref="V27" authorId="0">
      <text>
        <r>
          <rPr>
            <sz val="9"/>
            <rFont val="Tahoma"/>
            <family val="0"/>
          </rPr>
          <t xml:space="preserve">Altostratus, Altocumulus, Cumulus congestus.
</t>
        </r>
      </text>
    </comment>
  </commentList>
</comments>
</file>

<file path=xl/sharedStrings.xml><?xml version="1.0" encoding="utf-8"?>
<sst xmlns="http://schemas.openxmlformats.org/spreadsheetml/2006/main" count="194" uniqueCount="164">
  <si>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</si>
  <si>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</si>
  <si>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</si>
  <si>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</si>
  <si>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</si>
  <si>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</si>
  <si>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</si>
  <si>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</si>
  <si>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</si>
  <si>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</si>
  <si>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</si>
  <si>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</si>
  <si>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</si>
  <si>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</si>
  <si>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</si>
  <si>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</si>
  <si>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</si>
  <si>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</si>
  <si>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</si>
  <si>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</si>
  <si>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</si>
  <si>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</si>
  <si>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</si>
  <si>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</si>
  <si>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</si>
  <si>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</si>
  <si>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</si>
  <si>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</si>
  <si>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</si>
  <si>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</si>
  <si>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</si>
  <si>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</si>
  <si>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</si>
  <si>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</si>
  <si>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</si>
  <si>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</si>
  <si>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</si>
  <si>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</si>
  <si>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</si>
  <si>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</si>
  <si>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</si>
  <si>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</si>
  <si>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</si>
  <si>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</si>
  <si>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</si>
  <si>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</si>
  <si>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</si>
  <si>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</si>
  <si>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</si>
  <si>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</si>
  <si>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</si>
  <si>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</si>
  <si>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</si>
  <si>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</si>
  <si>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</si>
  <si>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</si>
  <si>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</si>
  <si>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</si>
  <si>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</si>
  <si>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</si>
  <si>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</si>
  <si>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</si>
  <si>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</si>
  <si>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</si>
  <si>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</si>
  <si>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</si>
  <si>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</si>
  <si>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</si>
  <si>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</si>
  <si>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</si>
  <si>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</si>
  <si>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</si>
  <si>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</si>
  <si>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</si>
  <si>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</si>
  <si>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</si>
  <si>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</si>
  <si>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</si>
  <si>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</si>
  <si>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</si>
  <si>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</si>
  <si>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</si>
  <si>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</si>
  <si>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</si>
  <si>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</si>
  <si>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</si>
  <si>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</si>
  <si>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</si>
  <si>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</si>
  <si>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</si>
  <si>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</si>
  <si>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</si>
  <si>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</si>
  <si>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</si>
  <si>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</si>
  <si>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</si>
  <si>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</si>
  <si>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</si>
  <si>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</si>
  <si>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</si>
  <si>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</si>
  <si>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</si>
  <si>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</si>
  <si>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</si>
  <si>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 xml:space="preserve">Bright and chilly with a gusty winds at times. Some good sunny spells too though. </t>
  </si>
  <si>
    <t>W3</t>
  </si>
  <si>
    <t>August</t>
  </si>
  <si>
    <t>NW2</t>
  </si>
  <si>
    <t>SSW3</t>
  </si>
  <si>
    <t>Rather a cloudy morning with fleeting amounts of brightness. Sunny intervals later.</t>
  </si>
  <si>
    <t>Generally cloudy again, though there were some sunny spells later. Rain overnight.</t>
  </si>
  <si>
    <t>A damp morning once early rain cleared, then windy with blustery showers. Cooler.</t>
  </si>
  <si>
    <t>Bright and breezy with some brief sunny intervals. A brief light shower too. Slightly warmer.</t>
  </si>
  <si>
    <t>S4</t>
  </si>
  <si>
    <t>tr</t>
  </si>
  <si>
    <t>SW2</t>
  </si>
  <si>
    <t>WSW2</t>
  </si>
  <si>
    <t>A fair amount of cloud, but some sunshine too. Brief showers in the afternoon.</t>
  </si>
  <si>
    <t xml:space="preserve">Mostly cloudy through the day, but breezy and warm. Very light spots of rain pm. </t>
  </si>
  <si>
    <t>SSW4</t>
  </si>
  <si>
    <t>Generally light winds, with a mixture of sunshine and cloudier spells. Very warm.</t>
  </si>
  <si>
    <t>WSW3</t>
  </si>
  <si>
    <t>Bright or sunny spells through the day. Heavy rain for a time late-evening/overnight.</t>
  </si>
  <si>
    <t xml:space="preserve">Dry and bright with sunny intervals, light winds and patchy cloud. Clear by evening. </t>
  </si>
  <si>
    <t>W4</t>
  </si>
  <si>
    <t>Bright or sunny intervals through the morning. More cloudy after lunch. A touch cooler.</t>
  </si>
  <si>
    <t xml:space="preserve">Cloudy with frequent and prolonged showery rain. Some thunder pm. Rather cool too. </t>
  </si>
  <si>
    <t>WNW3</t>
  </si>
  <si>
    <t>N3</t>
  </si>
  <si>
    <t>NNE3</t>
  </si>
  <si>
    <t>SW3</t>
  </si>
  <si>
    <t>Sunny spells and turning out very warm. Generally light winds throughout the day.</t>
  </si>
  <si>
    <t>warm but with some heavy showers developing for a time in the afternoon.</t>
  </si>
  <si>
    <t>A bright and cool start, gradually clouding over. A wet and rather breexy afternoon/eve.</t>
  </si>
  <si>
    <t>Cloudy and cool with rain moving in on and off through the day. Feeling rather cool.</t>
  </si>
  <si>
    <t>Rain again, on and off through the day, turning showery with some sunny intervals.</t>
  </si>
  <si>
    <t xml:space="preserve">Generally sunny and warm though the day, with just gentle winds on the whole. </t>
  </si>
  <si>
    <t>Bright with some sunny spells, and becoming quite warm in the sunshine. Less humid.</t>
  </si>
  <si>
    <t>Very humid with a lot of cloud and only some sunshine. Showers on and off.</t>
  </si>
  <si>
    <t>Rather blustery with some showera around through the day, but also some sunny intervals.</t>
  </si>
  <si>
    <t>WSW5</t>
  </si>
  <si>
    <t>Breezy with some showers, especially through the morning. Rather cloudy.</t>
  </si>
  <si>
    <t>Windy with gale-force gusts and blustery showers. Some sun, but feeling cool.</t>
  </si>
  <si>
    <t>S2</t>
  </si>
  <si>
    <t>24th: a windy day. Gust of 36mph was highest for the year to date!</t>
  </si>
  <si>
    <t>NNE4</t>
  </si>
  <si>
    <t>Bright early on, but soon cloudy. Rain arriving by mid-afternoon an setting in for the night.</t>
  </si>
  <si>
    <t>Very cool and damp, with low cloud and drizzly rain through much of the day. Breezy.</t>
  </si>
  <si>
    <t>26th: 12hr max 13.1C (and 24hr 14.0C) the coolest August day in 20 years of records.</t>
  </si>
  <si>
    <t>Bright spells, with some sunshien through the day. A little warmer, but still a bit cool.</t>
  </si>
  <si>
    <t>WSW4</t>
  </si>
  <si>
    <t>Sunny intervals and blustery showers developing. Feeling cool in the gusty winds later.</t>
  </si>
  <si>
    <t>NW4</t>
  </si>
  <si>
    <t>31st: Min 3.1C was the coldest August night on record at this site.</t>
  </si>
  <si>
    <t>Notes:</t>
  </si>
  <si>
    <t>This was the coolest August (15.8C) since 1992 (15.3), but the wettest (95.8mm) since 2006 (100.5mm). There were no hot days, with the</t>
  </si>
  <si>
    <t>Bright with sunshine at times,  but still fairly cloudy and generally quite cool.</t>
  </si>
  <si>
    <t xml:space="preserve">Very cold start, with clear with misty patches. Sunny spells and warmer by afternoon. </t>
  </si>
  <si>
    <t>warmest temperature just 24.3C, although in 2008 the warmest was no better than 23.7C. Rainfall was the highest in August (95.8mm) since</t>
  </si>
  <si>
    <t>2006 (100.5mm).</t>
  </si>
  <si>
    <t>Sunny intervals, but blustery showers in a fresh westerly wind. Feeling cool.</t>
  </si>
  <si>
    <t>Fairly warm with a fair amiount of cloud at times, and one or two thundery showers later.</t>
  </si>
  <si>
    <t>18th</t>
  </si>
  <si>
    <t>31st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</si>
</sst>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9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21.8</c:v>
                </c:pt>
                <c:pt idx="1">
                  <c:v>22.4</c:v>
                </c:pt>
                <c:pt idx="2">
                  <c:v>23.3</c:v>
                </c:pt>
                <c:pt idx="3">
                  <c:v>18.1</c:v>
                </c:pt>
                <c:pt idx="4">
                  <c:v>19.7</c:v>
                </c:pt>
                <c:pt idx="5">
                  <c:v>21.5</c:v>
                </c:pt>
                <c:pt idx="6">
                  <c:v>22.8</c:v>
                </c:pt>
                <c:pt idx="7">
                  <c:v>24.2</c:v>
                </c:pt>
                <c:pt idx="8">
                  <c:v>22.4</c:v>
                </c:pt>
                <c:pt idx="9">
                  <c:v>21.8</c:v>
                </c:pt>
                <c:pt idx="10">
                  <c:v>20.7</c:v>
                </c:pt>
                <c:pt idx="11">
                  <c:v>17.5</c:v>
                </c:pt>
                <c:pt idx="12">
                  <c:v>16.8</c:v>
                </c:pt>
                <c:pt idx="13">
                  <c:v>20</c:v>
                </c:pt>
                <c:pt idx="14">
                  <c:v>23.1</c:v>
                </c:pt>
                <c:pt idx="15">
                  <c:v>24.3</c:v>
                </c:pt>
                <c:pt idx="16">
                  <c:v>23.4</c:v>
                </c:pt>
                <c:pt idx="17">
                  <c:v>20.6</c:v>
                </c:pt>
                <c:pt idx="18">
                  <c:v>20.9</c:v>
                </c:pt>
                <c:pt idx="19">
                  <c:v>21.8</c:v>
                </c:pt>
                <c:pt idx="20">
                  <c:v>22.3</c:v>
                </c:pt>
                <c:pt idx="21">
                  <c:v>22.5</c:v>
                </c:pt>
                <c:pt idx="22">
                  <c:v>18</c:v>
                </c:pt>
                <c:pt idx="23">
                  <c:v>18.1</c:v>
                </c:pt>
                <c:pt idx="24">
                  <c:v>16.3</c:v>
                </c:pt>
                <c:pt idx="25">
                  <c:v>14</c:v>
                </c:pt>
                <c:pt idx="26">
                  <c:v>18.4</c:v>
                </c:pt>
                <c:pt idx="27">
                  <c:v>18.5</c:v>
                </c:pt>
                <c:pt idx="28">
                  <c:v>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14.1</c:v>
                </c:pt>
                <c:pt idx="1">
                  <c:v>12.7</c:v>
                </c:pt>
                <c:pt idx="2">
                  <c:v>8</c:v>
                </c:pt>
                <c:pt idx="3">
                  <c:v>12.5</c:v>
                </c:pt>
                <c:pt idx="4">
                  <c:v>10.2</c:v>
                </c:pt>
                <c:pt idx="5">
                  <c:v>9</c:v>
                </c:pt>
                <c:pt idx="6">
                  <c:v>14.5</c:v>
                </c:pt>
                <c:pt idx="7">
                  <c:v>10.7</c:v>
                </c:pt>
                <c:pt idx="8">
                  <c:v>11.5</c:v>
                </c:pt>
                <c:pt idx="9">
                  <c:v>12.1</c:v>
                </c:pt>
                <c:pt idx="10">
                  <c:v>8.3</c:v>
                </c:pt>
                <c:pt idx="11">
                  <c:v>12.5</c:v>
                </c:pt>
                <c:pt idx="12">
                  <c:v>11.2</c:v>
                </c:pt>
                <c:pt idx="13">
                  <c:v>12.1</c:v>
                </c:pt>
                <c:pt idx="14">
                  <c:v>11.5</c:v>
                </c:pt>
                <c:pt idx="15">
                  <c:v>12.7</c:v>
                </c:pt>
                <c:pt idx="16">
                  <c:v>10</c:v>
                </c:pt>
                <c:pt idx="17">
                  <c:v>11.6</c:v>
                </c:pt>
                <c:pt idx="18">
                  <c:v>8.7</c:v>
                </c:pt>
                <c:pt idx="19">
                  <c:v>14.3</c:v>
                </c:pt>
                <c:pt idx="20">
                  <c:v>15.3</c:v>
                </c:pt>
                <c:pt idx="21">
                  <c:v>11.8</c:v>
                </c:pt>
                <c:pt idx="22">
                  <c:v>13.1</c:v>
                </c:pt>
                <c:pt idx="23">
                  <c:v>10.2</c:v>
                </c:pt>
                <c:pt idx="24">
                  <c:v>9.1</c:v>
                </c:pt>
                <c:pt idx="25">
                  <c:v>11.9</c:v>
                </c:pt>
                <c:pt idx="26">
                  <c:v>8.9</c:v>
                </c:pt>
                <c:pt idx="27">
                  <c:v>8.9</c:v>
                </c:pt>
                <c:pt idx="28">
                  <c:v>11.9</c:v>
                </c:pt>
                <c:pt idx="29">
                  <c:v>6.2</c:v>
                </c:pt>
              </c:numCache>
            </c:numRef>
          </c:val>
          <c:smooth val="0"/>
        </c:ser>
        <c:marker val="1"/>
        <c:axId val="60204387"/>
        <c:axId val="4968572"/>
      </c:lineChart>
      <c:catAx>
        <c:axId val="6020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8572"/>
        <c:crosses val="autoZero"/>
        <c:auto val="1"/>
        <c:lblOffset val="100"/>
        <c:noMultiLvlLbl val="0"/>
      </c:catAx>
      <c:valAx>
        <c:axId val="496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02043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3.6</c:v>
                </c:pt>
                <c:pt idx="3">
                  <c:v>0.6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0</c:v>
                </c:pt>
                <c:pt idx="8">
                  <c:v>11.3</c:v>
                </c:pt>
                <c:pt idx="9">
                  <c:v>0</c:v>
                </c:pt>
                <c:pt idx="10">
                  <c:v>0.1</c:v>
                </c:pt>
                <c:pt idx="11">
                  <c:v>13.1</c:v>
                </c:pt>
                <c:pt idx="12">
                  <c:v>6</c:v>
                </c:pt>
                <c:pt idx="13">
                  <c:v>2.9</c:v>
                </c:pt>
                <c:pt idx="14">
                  <c:v>0</c:v>
                </c:pt>
                <c:pt idx="15">
                  <c:v>2.2</c:v>
                </c:pt>
                <c:pt idx="16">
                  <c:v>0.4</c:v>
                </c:pt>
                <c:pt idx="17">
                  <c:v>0.7</c:v>
                </c:pt>
                <c:pt idx="18">
                  <c:v>13.2</c:v>
                </c:pt>
                <c:pt idx="19">
                  <c:v>6.6</c:v>
                </c:pt>
                <c:pt idx="20">
                  <c:v>1.4</c:v>
                </c:pt>
                <c:pt idx="21">
                  <c:v>13.9</c:v>
                </c:pt>
                <c:pt idx="22">
                  <c:v>0.7</c:v>
                </c:pt>
                <c:pt idx="23">
                  <c:v>0.1</c:v>
                </c:pt>
                <c:pt idx="24">
                  <c:v>15.7</c:v>
                </c:pt>
                <c:pt idx="25">
                  <c:v>0.7</c:v>
                </c:pt>
                <c:pt idx="26">
                  <c:v>0</c:v>
                </c:pt>
                <c:pt idx="27">
                  <c:v>0.6</c:v>
                </c:pt>
                <c:pt idx="28">
                  <c:v>1.7</c:v>
                </c:pt>
              </c:numCache>
            </c:numRef>
          </c:val>
        </c:ser>
        <c:axId val="44717149"/>
        <c:axId val="66910022"/>
      </c:barChart>
      <c:catAx>
        <c:axId val="4471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10022"/>
        <c:crosses val="autoZero"/>
        <c:auto val="1"/>
        <c:lblOffset val="100"/>
        <c:noMultiLvlLbl val="0"/>
      </c:catAx>
      <c:valAx>
        <c:axId val="66910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47171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0.2</c:v>
                </c:pt>
                <c:pt idx="1">
                  <c:v>3.5</c:v>
                </c:pt>
                <c:pt idx="2">
                  <c:v>1.4</c:v>
                </c:pt>
                <c:pt idx="3">
                  <c:v>0.6</c:v>
                </c:pt>
                <c:pt idx="4">
                  <c:v>1.3</c:v>
                </c:pt>
                <c:pt idx="5">
                  <c:v>0.2</c:v>
                </c:pt>
                <c:pt idx="6">
                  <c:v>1.3</c:v>
                </c:pt>
                <c:pt idx="7">
                  <c:v>4.9</c:v>
                </c:pt>
                <c:pt idx="8">
                  <c:v>3.9</c:v>
                </c:pt>
                <c:pt idx="9">
                  <c:v>5.3</c:v>
                </c:pt>
                <c:pt idx="10">
                  <c:v>2.7</c:v>
                </c:pt>
                <c:pt idx="11">
                  <c:v>1.9</c:v>
                </c:pt>
                <c:pt idx="12">
                  <c:v>0</c:v>
                </c:pt>
                <c:pt idx="13">
                  <c:v>1.6</c:v>
                </c:pt>
                <c:pt idx="14">
                  <c:v>3.7</c:v>
                </c:pt>
                <c:pt idx="15">
                  <c:v>6.2</c:v>
                </c:pt>
                <c:pt idx="16">
                  <c:v>3.7</c:v>
                </c:pt>
                <c:pt idx="17">
                  <c:v>4.2</c:v>
                </c:pt>
                <c:pt idx="18">
                  <c:v>2.3</c:v>
                </c:pt>
                <c:pt idx="19">
                  <c:v>1.2</c:v>
                </c:pt>
                <c:pt idx="20">
                  <c:v>1</c:v>
                </c:pt>
                <c:pt idx="21">
                  <c:v>4.6</c:v>
                </c:pt>
                <c:pt idx="22">
                  <c:v>0.8</c:v>
                </c:pt>
                <c:pt idx="23">
                  <c:v>3.9</c:v>
                </c:pt>
                <c:pt idx="24">
                  <c:v>0</c:v>
                </c:pt>
                <c:pt idx="25">
                  <c:v>0</c:v>
                </c:pt>
                <c:pt idx="26">
                  <c:v>2.2</c:v>
                </c:pt>
                <c:pt idx="27">
                  <c:v>4</c:v>
                </c:pt>
                <c:pt idx="28">
                  <c:v>3.1</c:v>
                </c:pt>
              </c:numCache>
            </c:numRef>
          </c:val>
        </c:ser>
        <c:axId val="65319287"/>
        <c:axId val="51002672"/>
      </c:barChart>
      <c:catAx>
        <c:axId val="65319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2672"/>
        <c:crosses val="autoZero"/>
        <c:auto val="1"/>
        <c:lblOffset val="100"/>
        <c:noMultiLvlLbl val="0"/>
      </c:catAx>
      <c:valAx>
        <c:axId val="51002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53192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12.6</c:v>
                </c:pt>
                <c:pt idx="1">
                  <c:v>10</c:v>
                </c:pt>
                <c:pt idx="2">
                  <c:v>3.3</c:v>
                </c:pt>
                <c:pt idx="3">
                  <c:v>11.2</c:v>
                </c:pt>
                <c:pt idx="4">
                  <c:v>6.8</c:v>
                </c:pt>
                <c:pt idx="5">
                  <c:v>4.1</c:v>
                </c:pt>
                <c:pt idx="6">
                  <c:v>12.3</c:v>
                </c:pt>
                <c:pt idx="7">
                  <c:v>5.9</c:v>
                </c:pt>
                <c:pt idx="8">
                  <c:v>8.4</c:v>
                </c:pt>
                <c:pt idx="9">
                  <c:v>9.1</c:v>
                </c:pt>
                <c:pt idx="10">
                  <c:v>3.9</c:v>
                </c:pt>
                <c:pt idx="11">
                  <c:v>7.7</c:v>
                </c:pt>
                <c:pt idx="12">
                  <c:v>7.9</c:v>
                </c:pt>
                <c:pt idx="13">
                  <c:v>10.6</c:v>
                </c:pt>
                <c:pt idx="14">
                  <c:v>10.8</c:v>
                </c:pt>
                <c:pt idx="15">
                  <c:v>7</c:v>
                </c:pt>
                <c:pt idx="16">
                  <c:v>12.1</c:v>
                </c:pt>
                <c:pt idx="17">
                  <c:v>5.6</c:v>
                </c:pt>
                <c:pt idx="18">
                  <c:v>6.8</c:v>
                </c:pt>
                <c:pt idx="19">
                  <c:v>13.8</c:v>
                </c:pt>
                <c:pt idx="20">
                  <c:v>15.4</c:v>
                </c:pt>
                <c:pt idx="21">
                  <c:v>8.7</c:v>
                </c:pt>
                <c:pt idx="22">
                  <c:v>11.7</c:v>
                </c:pt>
                <c:pt idx="23">
                  <c:v>7.2</c:v>
                </c:pt>
                <c:pt idx="24">
                  <c:v>5</c:v>
                </c:pt>
                <c:pt idx="25">
                  <c:v>11.6</c:v>
                </c:pt>
                <c:pt idx="26">
                  <c:v>5.1</c:v>
                </c:pt>
                <c:pt idx="27">
                  <c:v>4.8</c:v>
                </c:pt>
                <c:pt idx="28">
                  <c:v>9.2</c:v>
                </c:pt>
                <c:pt idx="29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6370865"/>
        <c:axId val="37575738"/>
      </c:lineChart>
      <c:catAx>
        <c:axId val="5637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75738"/>
        <c:crosses val="autoZero"/>
        <c:auto val="1"/>
        <c:lblOffset val="100"/>
        <c:noMultiLvlLbl val="0"/>
      </c:catAx>
      <c:valAx>
        <c:axId val="37575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63708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16.8</c:v>
                </c:pt>
                <c:pt idx="1">
                  <c:v>16.9</c:v>
                </c:pt>
                <c:pt idx="2">
                  <c:v>15.8</c:v>
                </c:pt>
                <c:pt idx="3">
                  <c:v>15</c:v>
                </c:pt>
                <c:pt idx="4">
                  <c:v>14.9</c:v>
                </c:pt>
                <c:pt idx="5">
                  <c:v>14.9</c:v>
                </c:pt>
                <c:pt idx="6">
                  <c:v>15.3</c:v>
                </c:pt>
                <c:pt idx="7">
                  <c:v>15.5</c:v>
                </c:pt>
                <c:pt idx="8">
                  <c:v>15.6</c:v>
                </c:pt>
                <c:pt idx="9">
                  <c:v>16</c:v>
                </c:pt>
                <c:pt idx="10">
                  <c:v>15.5</c:v>
                </c:pt>
                <c:pt idx="11">
                  <c:v>15</c:v>
                </c:pt>
                <c:pt idx="12">
                  <c:v>14.5</c:v>
                </c:pt>
                <c:pt idx="13">
                  <c:v>14.5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15</c:v>
                </c:pt>
                <c:pt idx="18">
                  <c:v>16</c:v>
                </c:pt>
                <c:pt idx="19">
                  <c:v>16.7</c:v>
                </c:pt>
                <c:pt idx="20">
                  <c:v>17.9</c:v>
                </c:pt>
                <c:pt idx="21">
                  <c:v>16.8</c:v>
                </c:pt>
                <c:pt idx="22">
                  <c:v>16.1</c:v>
                </c:pt>
                <c:pt idx="23">
                  <c:v>13.3</c:v>
                </c:pt>
                <c:pt idx="24">
                  <c:v>13.9</c:v>
                </c:pt>
                <c:pt idx="25">
                  <c:v>14</c:v>
                </c:pt>
                <c:pt idx="26">
                  <c:v>11.6</c:v>
                </c:pt>
                <c:pt idx="27">
                  <c:v>12.7</c:v>
                </c:pt>
                <c:pt idx="28">
                  <c:v>12.4</c:v>
                </c:pt>
                <c:pt idx="29">
                  <c:v>11.2</c:v>
                </c:pt>
              </c:numCache>
            </c:numRef>
          </c:val>
          <c:smooth val="0"/>
        </c:ser>
        <c:marker val="1"/>
        <c:axId val="2637323"/>
        <c:axId val="23735908"/>
      </c:lineChart>
      <c:catAx>
        <c:axId val="263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35908"/>
        <c:crosses val="autoZero"/>
        <c:auto val="1"/>
        <c:lblOffset val="100"/>
        <c:noMultiLvlLbl val="0"/>
      </c:catAx>
      <c:valAx>
        <c:axId val="23735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6373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16.1</c:v>
                </c:pt>
                <c:pt idx="1">
                  <c:v>16.2</c:v>
                </c:pt>
                <c:pt idx="2">
                  <c:v>15.7</c:v>
                </c:pt>
                <c:pt idx="3">
                  <c:v>15.9</c:v>
                </c:pt>
                <c:pt idx="4">
                  <c:v>15.1</c:v>
                </c:pt>
                <c:pt idx="5">
                  <c:v>14.9</c:v>
                </c:pt>
                <c:pt idx="6">
                  <c:v>15</c:v>
                </c:pt>
                <c:pt idx="7">
                  <c:v>15.9</c:v>
                </c:pt>
                <c:pt idx="8">
                  <c:v>16.3</c:v>
                </c:pt>
                <c:pt idx="9">
                  <c:v>16</c:v>
                </c:pt>
                <c:pt idx="10">
                  <c:v>14.9</c:v>
                </c:pt>
                <c:pt idx="11">
                  <c:v>15</c:v>
                </c:pt>
                <c:pt idx="12">
                  <c:v>14.7</c:v>
                </c:pt>
                <c:pt idx="13">
                  <c:v>14.5</c:v>
                </c:pt>
                <c:pt idx="14">
                  <c:v>15</c:v>
                </c:pt>
                <c:pt idx="15">
                  <c:v>15</c:v>
                </c:pt>
                <c:pt idx="16">
                  <c:v>15.5</c:v>
                </c:pt>
                <c:pt idx="17">
                  <c:v>15.5</c:v>
                </c:pt>
                <c:pt idx="18">
                  <c:v>15.5</c:v>
                </c:pt>
                <c:pt idx="19">
                  <c:v>15.7</c:v>
                </c:pt>
                <c:pt idx="20">
                  <c:v>16.9</c:v>
                </c:pt>
                <c:pt idx="21">
                  <c:v>16.2</c:v>
                </c:pt>
                <c:pt idx="22">
                  <c:v>15.9</c:v>
                </c:pt>
                <c:pt idx="23">
                  <c:v>14.6</c:v>
                </c:pt>
                <c:pt idx="24">
                  <c:v>14.2</c:v>
                </c:pt>
                <c:pt idx="25">
                  <c:v>14.2</c:v>
                </c:pt>
                <c:pt idx="26">
                  <c:v>13.4</c:v>
                </c:pt>
                <c:pt idx="27">
                  <c:v>13.3</c:v>
                </c:pt>
                <c:pt idx="28">
                  <c:v>13.7</c:v>
                </c:pt>
                <c:pt idx="29">
                  <c:v>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15.7</c:v>
                </c:pt>
                <c:pt idx="1">
                  <c:v>15.8</c:v>
                </c:pt>
                <c:pt idx="2">
                  <c:v>16</c:v>
                </c:pt>
                <c:pt idx="3">
                  <c:v>15.8</c:v>
                </c:pt>
                <c:pt idx="4">
                  <c:v>15.7</c:v>
                </c:pt>
                <c:pt idx="5">
                  <c:v>15.7</c:v>
                </c:pt>
                <c:pt idx="6">
                  <c:v>15.7</c:v>
                </c:pt>
                <c:pt idx="7">
                  <c:v>15.7</c:v>
                </c:pt>
                <c:pt idx="8">
                  <c:v>15.7</c:v>
                </c:pt>
                <c:pt idx="9">
                  <c:v>15.7</c:v>
                </c:pt>
                <c:pt idx="10">
                  <c:v>15.8</c:v>
                </c:pt>
                <c:pt idx="11">
                  <c:v>15.7</c:v>
                </c:pt>
                <c:pt idx="12">
                  <c:v>15.7</c:v>
                </c:pt>
                <c:pt idx="13">
                  <c:v>15.6</c:v>
                </c:pt>
                <c:pt idx="14">
                  <c:v>15.6</c:v>
                </c:pt>
                <c:pt idx="15">
                  <c:v>15.6</c:v>
                </c:pt>
                <c:pt idx="16">
                  <c:v>15.5</c:v>
                </c:pt>
                <c:pt idx="17">
                  <c:v>15.5</c:v>
                </c:pt>
                <c:pt idx="18">
                  <c:v>15.5</c:v>
                </c:pt>
                <c:pt idx="19">
                  <c:v>15.5</c:v>
                </c:pt>
                <c:pt idx="20">
                  <c:v>15.5</c:v>
                </c:pt>
                <c:pt idx="21">
                  <c:v>15.7</c:v>
                </c:pt>
                <c:pt idx="22">
                  <c:v>15.7</c:v>
                </c:pt>
                <c:pt idx="23">
                  <c:v>15.8</c:v>
                </c:pt>
                <c:pt idx="24">
                  <c:v>15.7</c:v>
                </c:pt>
                <c:pt idx="25">
                  <c:v>15.5</c:v>
                </c:pt>
                <c:pt idx="26">
                  <c:v>15.3</c:v>
                </c:pt>
                <c:pt idx="27">
                  <c:v>15.1</c:v>
                </c:pt>
                <c:pt idx="28">
                  <c:v>15</c:v>
                </c:pt>
                <c:pt idx="29">
                  <c:v>15</c:v>
                </c:pt>
              </c:numCache>
            </c:numRef>
          </c:val>
          <c:smooth val="0"/>
        </c:ser>
        <c:marker val="1"/>
        <c:axId val="12296581"/>
        <c:axId val="43560366"/>
      </c:lineChart>
      <c:catAx>
        <c:axId val="12296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60366"/>
        <c:crosses val="autoZero"/>
        <c:auto val="1"/>
        <c:lblOffset val="100"/>
        <c:noMultiLvlLbl val="0"/>
      </c:catAx>
      <c:valAx>
        <c:axId val="4356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22965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1013.1472683657091</c:v>
                </c:pt>
                <c:pt idx="1">
                  <c:v>1018.6118396229186</c:v>
                </c:pt>
                <c:pt idx="2">
                  <c:v>1016.5575497316678</c:v>
                </c:pt>
                <c:pt idx="3">
                  <c:v>1006.9276673968236</c:v>
                </c:pt>
                <c:pt idx="4">
                  <c:v>1012.455068863881</c:v>
                </c:pt>
                <c:pt idx="5">
                  <c:v>1012.7227216249865</c:v>
                </c:pt>
                <c:pt idx="6">
                  <c:v>1013.5826350554864</c:v>
                </c:pt>
                <c:pt idx="7">
                  <c:v>1021.9309083132413</c:v>
                </c:pt>
                <c:pt idx="8">
                  <c:v>1014.5543416927759</c:v>
                </c:pt>
                <c:pt idx="9">
                  <c:v>1009.3718601134362</c:v>
                </c:pt>
                <c:pt idx="10">
                  <c:v>1013.1507418107223</c:v>
                </c:pt>
                <c:pt idx="11">
                  <c:v>1016.1818783274026</c:v>
                </c:pt>
                <c:pt idx="12">
                  <c:v>1018.0466134403712</c:v>
                </c:pt>
                <c:pt idx="13">
                  <c:v>1017.7327941350437</c:v>
                </c:pt>
                <c:pt idx="14">
                  <c:v>1023.4705228313934</c:v>
                </c:pt>
                <c:pt idx="15">
                  <c:v>1018.221835556296</c:v>
                </c:pt>
                <c:pt idx="16">
                  <c:v>1010.0824215578867</c:v>
                </c:pt>
                <c:pt idx="17">
                  <c:v>1017.6935003681943</c:v>
                </c:pt>
                <c:pt idx="18">
                  <c:v>1009.981413315731</c:v>
                </c:pt>
                <c:pt idx="19">
                  <c:v>1011.2912574066729</c:v>
                </c:pt>
                <c:pt idx="20">
                  <c:v>1017.180365872369</c:v>
                </c:pt>
                <c:pt idx="21">
                  <c:v>1014.8747411533055</c:v>
                </c:pt>
                <c:pt idx="22">
                  <c:v>998.4319230217721</c:v>
                </c:pt>
                <c:pt idx="23">
                  <c:v>1005.1680419021243</c:v>
                </c:pt>
                <c:pt idx="24">
                  <c:v>1015.0885348220843</c:v>
                </c:pt>
                <c:pt idx="25">
                  <c:v>1007.165334822539</c:v>
                </c:pt>
                <c:pt idx="26">
                  <c:v>1011.6682910918091</c:v>
                </c:pt>
                <c:pt idx="27">
                  <c:v>1020.4315330988968</c:v>
                </c:pt>
                <c:pt idx="28">
                  <c:v>1014.5181970278301</c:v>
                </c:pt>
                <c:pt idx="29">
                  <c:v>1026.0414464564046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6498975"/>
        <c:axId val="38728728"/>
      </c:lineChart>
      <c:catAx>
        <c:axId val="56498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28728"/>
        <c:crosses val="autoZero"/>
        <c:auto val="1"/>
        <c:lblOffset val="100"/>
        <c:noMultiLvlLbl val="0"/>
      </c:catAx>
      <c:valAx>
        <c:axId val="38728728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6498975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14.641724964599032</c:v>
                </c:pt>
                <c:pt idx="1">
                  <c:v>13.19012912641823</c:v>
                </c:pt>
                <c:pt idx="2">
                  <c:v>12.828967295332847</c:v>
                </c:pt>
                <c:pt idx="3">
                  <c:v>12.894279155518133</c:v>
                </c:pt>
                <c:pt idx="4">
                  <c:v>11.246473195853243</c:v>
                </c:pt>
                <c:pt idx="5">
                  <c:v>13.839012367703635</c:v>
                </c:pt>
                <c:pt idx="6">
                  <c:v>14.039102327100908</c:v>
                </c:pt>
                <c:pt idx="7">
                  <c:v>12.864243333746773</c:v>
                </c:pt>
                <c:pt idx="8">
                  <c:v>13.172209557344841</c:v>
                </c:pt>
                <c:pt idx="9">
                  <c:v>13.998688491101335</c:v>
                </c:pt>
                <c:pt idx="10">
                  <c:v>11.630529607525743</c:v>
                </c:pt>
                <c:pt idx="11">
                  <c:v>14.019273528963272</c:v>
                </c:pt>
                <c:pt idx="12">
                  <c:v>12.874300724990068</c:v>
                </c:pt>
                <c:pt idx="13">
                  <c:v>13.179910897856082</c:v>
                </c:pt>
                <c:pt idx="14">
                  <c:v>15.081998131455023</c:v>
                </c:pt>
                <c:pt idx="15">
                  <c:v>14.069895836908504</c:v>
                </c:pt>
                <c:pt idx="16">
                  <c:v>14.614483945128327</c:v>
                </c:pt>
                <c:pt idx="17">
                  <c:v>11.88000642340303</c:v>
                </c:pt>
                <c:pt idx="18">
                  <c:v>12.386505748960722</c:v>
                </c:pt>
                <c:pt idx="19">
                  <c:v>18.360076632331253</c:v>
                </c:pt>
                <c:pt idx="20">
                  <c:v>16.0968534631968</c:v>
                </c:pt>
                <c:pt idx="21">
                  <c:v>14.317605625793714</c:v>
                </c:pt>
                <c:pt idx="22">
                  <c:v>14.76593510225953</c:v>
                </c:pt>
                <c:pt idx="23">
                  <c:v>11.084484831582452</c:v>
                </c:pt>
                <c:pt idx="24">
                  <c:v>12.203980843058991</c:v>
                </c:pt>
                <c:pt idx="25">
                  <c:v>12.8</c:v>
                </c:pt>
                <c:pt idx="26">
                  <c:v>9.969278083370922</c:v>
                </c:pt>
                <c:pt idx="27">
                  <c:v>11.94576084159027</c:v>
                </c:pt>
                <c:pt idx="28">
                  <c:v>11.533938062596555</c:v>
                </c:pt>
                <c:pt idx="29">
                  <c:v>8.85425880212384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3014233"/>
        <c:axId val="50019234"/>
      </c:lineChart>
      <c:catAx>
        <c:axId val="13014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19234"/>
        <c:crosses val="autoZero"/>
        <c:auto val="1"/>
        <c:lblOffset val="100"/>
        <c:noMultiLvlLbl val="0"/>
      </c:catAx>
      <c:valAx>
        <c:axId val="50019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30142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0985ebd-04ab-4d93-9d31-23af76d5e4b9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182bbfa-229b-4664-b793-e322c8fc081c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b8543e7-e4b8-4e3f-997a-c0e234071aae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b827c99-c91b-4ed6-ac59-fb720aa87e9f}" type="TxLink">
            <a:rPr lang="en-US" cap="none" sz="1000" b="0" i="0" u="none" baseline="0">
              <a:latin typeface="Arial"/>
              <a:ea typeface="Arial"/>
              <a:cs typeface="Arial"/>
            </a:rPr>
            <a:t>0.2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bbe4828-bae2-4a6b-a434-67e426551aeb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a8e6113-d7fd-4034-94b4-2526698be86e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0.026</cdr:y>
    </cdr:from>
    <cdr:to>
      <cdr:x>0.91375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8596163-b2ff-46ea-b69e-f1c7b0b65fc1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087dd74-0106-4ea2-9382-23d45d3b322f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e7d22a9-bea5-4c2d-aaf7-51881fba2287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2" sqref="R2"/>
      <selection pane="bottomLeft" activeCell="Q32" sqref="Q32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106</v>
      </c>
      <c r="R4" s="60">
        <v>2010</v>
      </c>
      <c r="S4" s="60"/>
      <c r="T4" s="7"/>
      <c r="U4" s="7"/>
      <c r="V4" s="60"/>
      <c r="W4" s="18"/>
      <c r="X4" s="102"/>
      <c r="Y4" s="99"/>
      <c r="Z4" s="151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52"/>
      <c r="AA5" s="132"/>
      <c r="AB5" s="42" t="s">
        <v>85</v>
      </c>
    </row>
    <row r="6" spans="1:27" ht="13.5" customHeight="1" thickBot="1">
      <c r="A6" s="31" t="s">
        <v>0</v>
      </c>
      <c r="B6" s="146" t="s">
        <v>1</v>
      </c>
      <c r="C6" s="147"/>
      <c r="D6" s="147"/>
      <c r="E6" s="147"/>
      <c r="F6" s="148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9" t="s">
        <v>26</v>
      </c>
      <c r="Z6" s="152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9"/>
      <c r="Z7" s="152"/>
      <c r="AA7" s="132"/>
    </row>
    <row r="8" spans="1:42" ht="53.2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50"/>
      <c r="Z8" s="153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17.9</v>
      </c>
      <c r="C9" s="65">
        <v>16</v>
      </c>
      <c r="D9" s="65">
        <v>21.8</v>
      </c>
      <c r="E9" s="65">
        <v>14.1</v>
      </c>
      <c r="F9" s="66">
        <f aca="true" t="shared" si="0" ref="F9:F39">AVERAGE(D9:E9)</f>
        <v>17.95</v>
      </c>
      <c r="G9" s="67">
        <f>100*(AJ9/AH9)</f>
        <v>81.24452508571038</v>
      </c>
      <c r="H9" s="67">
        <f aca="true" t="shared" si="1" ref="H9:H39">AK9</f>
        <v>14.641724964599032</v>
      </c>
      <c r="I9" s="68">
        <v>12.6</v>
      </c>
      <c r="J9" s="66"/>
      <c r="K9" s="68"/>
      <c r="L9" s="65">
        <v>16.8</v>
      </c>
      <c r="M9" s="65">
        <v>16.1</v>
      </c>
      <c r="N9" s="65">
        <v>16.1</v>
      </c>
      <c r="O9" s="66">
        <v>15.7</v>
      </c>
      <c r="P9" s="69" t="s">
        <v>105</v>
      </c>
      <c r="Q9" s="70">
        <v>18</v>
      </c>
      <c r="R9" s="67">
        <v>0.2</v>
      </c>
      <c r="S9" s="67">
        <v>92</v>
      </c>
      <c r="T9" s="67">
        <v>0</v>
      </c>
      <c r="U9" s="67"/>
      <c r="V9" s="71">
        <v>7</v>
      </c>
      <c r="W9" s="64">
        <v>1003.1</v>
      </c>
      <c r="X9" s="121">
        <f aca="true" t="shared" si="2" ref="X9:X39">W9+AU17</f>
        <v>1013.1472683657091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20.49990953559285</v>
      </c>
      <c r="AI9">
        <f aca="true" t="shared" si="5" ref="AI9:AI39">IF(W9&gt;=0,6.107*EXP(17.38*(C9/(239+C9))),6.107*EXP(22.44*(C9/(272.4+C9))))</f>
        <v>18.173154145192665</v>
      </c>
      <c r="AJ9">
        <f aca="true" t="shared" si="6" ref="AJ9:AJ39">IF(C9&gt;=0,AI9-(0.000799*1000*(B9-C9)),AI9-(0.00072*1000*(B9-C9)))</f>
        <v>16.655054145192665</v>
      </c>
      <c r="AK9">
        <f>239*LN(AJ9/6.107)/(17.38-LN(AJ9/6.107))</f>
        <v>14.641724964599032</v>
      </c>
      <c r="AM9">
        <f>COUNTIF(V9:V39,"&lt;1")</f>
        <v>1</v>
      </c>
      <c r="AN9">
        <f>COUNTIF(E9:E39,"&lt;0")</f>
        <v>0</v>
      </c>
      <c r="AO9">
        <f>COUNTIF(I9:I39,"&lt;0")</f>
        <v>1</v>
      </c>
      <c r="AP9">
        <f>COUNTIF(Q9:Q39,"&gt;=39")</f>
        <v>0</v>
      </c>
    </row>
    <row r="10" spans="1:37" ht="12.75">
      <c r="A10" s="72">
        <v>2</v>
      </c>
      <c r="B10" s="73">
        <v>17.6</v>
      </c>
      <c r="C10" s="74">
        <v>15.1</v>
      </c>
      <c r="D10" s="74">
        <v>22.4</v>
      </c>
      <c r="E10" s="74">
        <v>12.7</v>
      </c>
      <c r="F10" s="75">
        <f t="shared" si="0"/>
        <v>17.549999999999997</v>
      </c>
      <c r="G10" s="67">
        <f aca="true" t="shared" si="7" ref="G10:G39">100*(AJ10/AH10)</f>
        <v>75.34695159838601</v>
      </c>
      <c r="H10" s="76">
        <f t="shared" si="1"/>
        <v>13.19012912641823</v>
      </c>
      <c r="I10" s="77">
        <v>10</v>
      </c>
      <c r="J10" s="75"/>
      <c r="K10" s="77"/>
      <c r="L10" s="74">
        <v>16.9</v>
      </c>
      <c r="M10" s="74">
        <v>16.2</v>
      </c>
      <c r="N10" s="74">
        <v>16.2</v>
      </c>
      <c r="O10" s="75">
        <v>15.8</v>
      </c>
      <c r="P10" s="78" t="s">
        <v>107</v>
      </c>
      <c r="Q10" s="79">
        <v>20</v>
      </c>
      <c r="R10" s="76">
        <v>3.5</v>
      </c>
      <c r="S10" s="76">
        <v>96.9</v>
      </c>
      <c r="T10" s="76">
        <v>0</v>
      </c>
      <c r="U10" s="76"/>
      <c r="V10" s="80">
        <v>6</v>
      </c>
      <c r="W10" s="73">
        <v>1008.5</v>
      </c>
      <c r="X10" s="121">
        <f t="shared" si="2"/>
        <v>1018.6118396229186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20.116024057681578</v>
      </c>
      <c r="AI10">
        <f t="shared" si="5"/>
        <v>17.154310910261028</v>
      </c>
      <c r="AJ10">
        <f t="shared" si="6"/>
        <v>15.156810910261026</v>
      </c>
      <c r="AK10">
        <f aca="true" t="shared" si="12" ref="AK10:AK39">239*LN(AJ10/6.107)/(17.38-LN(AJ10/6.107))</f>
        <v>13.19012912641823</v>
      </c>
    </row>
    <row r="11" spans="1:37" ht="12.75">
      <c r="A11" s="63">
        <v>3</v>
      </c>
      <c r="B11" s="64">
        <v>15.7</v>
      </c>
      <c r="C11" s="65">
        <v>14.1</v>
      </c>
      <c r="D11" s="65">
        <v>23.3</v>
      </c>
      <c r="E11" s="65">
        <v>8</v>
      </c>
      <c r="F11" s="66">
        <f t="shared" si="0"/>
        <v>15.65</v>
      </c>
      <c r="G11" s="67">
        <f t="shared" si="7"/>
        <v>83.03311068839567</v>
      </c>
      <c r="H11" s="67">
        <f t="shared" si="1"/>
        <v>12.828967295332847</v>
      </c>
      <c r="I11" s="68">
        <v>3.3</v>
      </c>
      <c r="J11" s="66"/>
      <c r="K11" s="68"/>
      <c r="L11" s="65">
        <v>15.8</v>
      </c>
      <c r="M11" s="65">
        <v>15.7</v>
      </c>
      <c r="N11" s="65">
        <v>16.3</v>
      </c>
      <c r="O11" s="66">
        <v>16</v>
      </c>
      <c r="P11" s="69" t="s">
        <v>108</v>
      </c>
      <c r="Q11" s="70">
        <v>21</v>
      </c>
      <c r="R11" s="67">
        <v>1.4</v>
      </c>
      <c r="S11" s="67">
        <v>90</v>
      </c>
      <c r="T11" s="67">
        <v>3.6</v>
      </c>
      <c r="U11" s="67"/>
      <c r="V11" s="71">
        <v>8</v>
      </c>
      <c r="W11" s="64">
        <v>1006.4</v>
      </c>
      <c r="X11" s="121">
        <f t="shared" si="2"/>
        <v>1016.5575497316678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17.82779541421407</v>
      </c>
      <c r="AI11">
        <f t="shared" si="5"/>
        <v>16.081373099585093</v>
      </c>
      <c r="AJ11">
        <f t="shared" si="6"/>
        <v>14.802973099585094</v>
      </c>
      <c r="AK11">
        <f t="shared" si="12"/>
        <v>12.828967295332847</v>
      </c>
    </row>
    <row r="12" spans="1:37" ht="12.75">
      <c r="A12" s="72">
        <v>4</v>
      </c>
      <c r="B12" s="73">
        <v>13.8</v>
      </c>
      <c r="C12" s="74">
        <v>13.3</v>
      </c>
      <c r="D12" s="74">
        <v>18.1</v>
      </c>
      <c r="E12" s="74">
        <v>12.5</v>
      </c>
      <c r="F12" s="75">
        <f t="shared" si="0"/>
        <v>15.3</v>
      </c>
      <c r="G12" s="67">
        <f t="shared" si="7"/>
        <v>94.26305637391027</v>
      </c>
      <c r="H12" s="76">
        <f t="shared" si="1"/>
        <v>12.894279155518133</v>
      </c>
      <c r="I12" s="77">
        <v>11.2</v>
      </c>
      <c r="J12" s="75"/>
      <c r="K12" s="77"/>
      <c r="L12" s="74">
        <v>15</v>
      </c>
      <c r="M12" s="74">
        <v>15.9</v>
      </c>
      <c r="N12" s="74">
        <v>16.3</v>
      </c>
      <c r="O12" s="75">
        <v>15.8</v>
      </c>
      <c r="P12" s="78" t="s">
        <v>105</v>
      </c>
      <c r="Q12" s="79">
        <v>27</v>
      </c>
      <c r="R12" s="76">
        <v>0.6</v>
      </c>
      <c r="S12" s="76">
        <v>87.7</v>
      </c>
      <c r="T12" s="76">
        <v>0.6</v>
      </c>
      <c r="U12" s="76"/>
      <c r="V12" s="80">
        <v>8</v>
      </c>
      <c r="W12" s="73">
        <v>996.8</v>
      </c>
      <c r="X12" s="121">
        <f t="shared" si="2"/>
        <v>1006.9276673968236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15.771202559854595</v>
      </c>
      <c r="AI12">
        <f t="shared" si="5"/>
        <v>15.265917559839318</v>
      </c>
      <c r="AJ12">
        <f t="shared" si="6"/>
        <v>14.866417559839318</v>
      </c>
      <c r="AK12">
        <f t="shared" si="12"/>
        <v>12.894279155518133</v>
      </c>
    </row>
    <row r="13" spans="1:37" ht="12.75">
      <c r="A13" s="63">
        <v>5</v>
      </c>
      <c r="B13" s="64">
        <v>14.6</v>
      </c>
      <c r="C13" s="65">
        <v>12.8</v>
      </c>
      <c r="D13" s="65">
        <v>19.7</v>
      </c>
      <c r="E13" s="65">
        <v>10.2</v>
      </c>
      <c r="F13" s="66">
        <f t="shared" si="0"/>
        <v>14.95</v>
      </c>
      <c r="G13" s="67">
        <f t="shared" si="7"/>
        <v>80.2921084698772</v>
      </c>
      <c r="H13" s="67">
        <f t="shared" si="1"/>
        <v>11.246473195853243</v>
      </c>
      <c r="I13" s="68">
        <v>6.8</v>
      </c>
      <c r="J13" s="66"/>
      <c r="K13" s="68"/>
      <c r="L13" s="65">
        <v>14.9</v>
      </c>
      <c r="M13" s="65">
        <v>15.1</v>
      </c>
      <c r="N13" s="65">
        <v>16</v>
      </c>
      <c r="O13" s="66">
        <v>15.7</v>
      </c>
      <c r="P13" s="69" t="s">
        <v>105</v>
      </c>
      <c r="Q13" s="70">
        <v>25</v>
      </c>
      <c r="R13" s="67">
        <v>1.3</v>
      </c>
      <c r="S13" s="67">
        <v>117</v>
      </c>
      <c r="T13" s="67">
        <v>0</v>
      </c>
      <c r="U13" s="67"/>
      <c r="V13" s="71">
        <v>7</v>
      </c>
      <c r="W13" s="64">
        <v>1002.3</v>
      </c>
      <c r="X13" s="121">
        <f t="shared" si="2"/>
        <v>1012.455068863881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16.61023797035605</v>
      </c>
      <c r="AI13">
        <f t="shared" si="5"/>
        <v>14.77491028826301</v>
      </c>
      <c r="AJ13">
        <f t="shared" si="6"/>
        <v>13.33671028826301</v>
      </c>
      <c r="AK13">
        <f t="shared" si="12"/>
        <v>11.246473195853243</v>
      </c>
    </row>
    <row r="14" spans="1:37" ht="12.75">
      <c r="A14" s="72">
        <v>6</v>
      </c>
      <c r="B14" s="73">
        <v>15.6</v>
      </c>
      <c r="C14" s="74">
        <v>14.6</v>
      </c>
      <c r="D14" s="74">
        <v>21.5</v>
      </c>
      <c r="E14" s="74">
        <v>9</v>
      </c>
      <c r="F14" s="75">
        <f t="shared" si="0"/>
        <v>15.25</v>
      </c>
      <c r="G14" s="67">
        <f t="shared" si="7"/>
        <v>89.25861701827067</v>
      </c>
      <c r="H14" s="76">
        <f t="shared" si="1"/>
        <v>13.839012367703635</v>
      </c>
      <c r="I14" s="77">
        <v>4.1</v>
      </c>
      <c r="J14" s="75"/>
      <c r="K14" s="77"/>
      <c r="L14" s="74">
        <v>14.9</v>
      </c>
      <c r="M14" s="74">
        <v>14.9</v>
      </c>
      <c r="N14" s="74">
        <v>15.7</v>
      </c>
      <c r="O14" s="75">
        <v>15.7</v>
      </c>
      <c r="P14" s="78" t="s">
        <v>113</v>
      </c>
      <c r="Q14" s="79">
        <v>28</v>
      </c>
      <c r="R14" s="76">
        <v>0.2</v>
      </c>
      <c r="S14" s="76">
        <v>81.3</v>
      </c>
      <c r="T14" s="76" t="s">
        <v>114</v>
      </c>
      <c r="U14" s="76"/>
      <c r="V14" s="80">
        <v>8</v>
      </c>
      <c r="W14" s="73">
        <v>1002.6</v>
      </c>
      <c r="X14" s="121">
        <f t="shared" si="2"/>
        <v>1012.7227216249865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17.713962526575546</v>
      </c>
      <c r="AI14">
        <f t="shared" si="5"/>
        <v>16.61023797035605</v>
      </c>
      <c r="AJ14">
        <f t="shared" si="6"/>
        <v>15.81123797035605</v>
      </c>
      <c r="AK14">
        <f t="shared" si="12"/>
        <v>13.839012367703635</v>
      </c>
    </row>
    <row r="15" spans="1:37" ht="12.75">
      <c r="A15" s="63">
        <v>7</v>
      </c>
      <c r="B15" s="64">
        <v>17</v>
      </c>
      <c r="C15" s="65">
        <v>15.3</v>
      </c>
      <c r="D15" s="65">
        <v>22.8</v>
      </c>
      <c r="E15" s="65">
        <v>14.5</v>
      </c>
      <c r="F15" s="66">
        <f t="shared" si="0"/>
        <v>18.65</v>
      </c>
      <c r="G15" s="67">
        <f t="shared" si="7"/>
        <v>82.7071303600737</v>
      </c>
      <c r="H15" s="67">
        <f t="shared" si="1"/>
        <v>14.039102327100908</v>
      </c>
      <c r="I15" s="68">
        <v>12.3</v>
      </c>
      <c r="J15" s="66"/>
      <c r="K15" s="68"/>
      <c r="L15" s="65">
        <v>15.3</v>
      </c>
      <c r="M15" s="65">
        <v>15</v>
      </c>
      <c r="N15" s="65">
        <v>15.8</v>
      </c>
      <c r="O15" s="66">
        <v>15.7</v>
      </c>
      <c r="P15" s="69" t="s">
        <v>115</v>
      </c>
      <c r="Q15" s="70">
        <v>22</v>
      </c>
      <c r="R15" s="67">
        <v>1.3</v>
      </c>
      <c r="S15" s="67">
        <v>105</v>
      </c>
      <c r="T15" s="67">
        <v>0.3</v>
      </c>
      <c r="U15" s="67"/>
      <c r="V15" s="71">
        <v>8</v>
      </c>
      <c r="W15" s="64">
        <v>1003.5</v>
      </c>
      <c r="X15" s="121">
        <f t="shared" si="2"/>
        <v>1013.5826350554864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19.367110246872254</v>
      </c>
      <c r="AI15">
        <f t="shared" si="5"/>
        <v>17.376281118859826</v>
      </c>
      <c r="AJ15">
        <f t="shared" si="6"/>
        <v>16.017981118859826</v>
      </c>
      <c r="AK15">
        <f t="shared" si="12"/>
        <v>14.039102327100908</v>
      </c>
    </row>
    <row r="16" spans="1:37" ht="12.75">
      <c r="A16" s="72">
        <v>8</v>
      </c>
      <c r="B16" s="73">
        <v>18</v>
      </c>
      <c r="C16" s="74">
        <v>15.1</v>
      </c>
      <c r="D16" s="74">
        <v>24.2</v>
      </c>
      <c r="E16" s="74">
        <v>10.7</v>
      </c>
      <c r="F16" s="75">
        <f t="shared" si="0"/>
        <v>17.45</v>
      </c>
      <c r="G16" s="67">
        <f t="shared" si="7"/>
        <v>71.92303170876032</v>
      </c>
      <c r="H16" s="76">
        <f t="shared" si="1"/>
        <v>12.864243333746773</v>
      </c>
      <c r="I16" s="77">
        <v>5.9</v>
      </c>
      <c r="J16" s="75"/>
      <c r="K16" s="77"/>
      <c r="L16" s="74">
        <v>15.5</v>
      </c>
      <c r="M16" s="74">
        <v>15.9</v>
      </c>
      <c r="N16" s="74">
        <v>16</v>
      </c>
      <c r="O16" s="75">
        <v>15.7</v>
      </c>
      <c r="P16" s="78" t="s">
        <v>116</v>
      </c>
      <c r="Q16" s="79">
        <v>16</v>
      </c>
      <c r="R16" s="76">
        <v>4.9</v>
      </c>
      <c r="S16" s="76">
        <v>88.2</v>
      </c>
      <c r="T16" s="76">
        <v>0</v>
      </c>
      <c r="U16" s="76"/>
      <c r="V16" s="80">
        <v>6</v>
      </c>
      <c r="W16" s="73">
        <v>1011.8</v>
      </c>
      <c r="X16" s="121">
        <f t="shared" si="2"/>
        <v>1021.9309083132413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20.629290169999656</v>
      </c>
      <c r="AI16">
        <f t="shared" si="5"/>
        <v>17.154310910261028</v>
      </c>
      <c r="AJ16">
        <f t="shared" si="6"/>
        <v>14.837210910261028</v>
      </c>
      <c r="AK16">
        <f t="shared" si="12"/>
        <v>12.864243333746773</v>
      </c>
    </row>
    <row r="17" spans="1:47" ht="12.75">
      <c r="A17" s="63">
        <v>9</v>
      </c>
      <c r="B17" s="64">
        <v>18.1</v>
      </c>
      <c r="C17" s="65">
        <v>15.3</v>
      </c>
      <c r="D17" s="65">
        <v>22.4</v>
      </c>
      <c r="E17" s="65">
        <v>11.5</v>
      </c>
      <c r="F17" s="66">
        <f t="shared" si="0"/>
        <v>16.95</v>
      </c>
      <c r="G17" s="67">
        <f t="shared" si="7"/>
        <v>72.92644056406637</v>
      </c>
      <c r="H17" s="67">
        <f t="shared" si="1"/>
        <v>13.172209557344841</v>
      </c>
      <c r="I17" s="68">
        <v>8.4</v>
      </c>
      <c r="J17" s="66"/>
      <c r="K17" s="68"/>
      <c r="L17" s="65">
        <v>15.6</v>
      </c>
      <c r="M17" s="65">
        <v>16.3</v>
      </c>
      <c r="N17" s="65">
        <v>16.3</v>
      </c>
      <c r="O17" s="66">
        <v>15.7</v>
      </c>
      <c r="P17" s="69" t="s">
        <v>119</v>
      </c>
      <c r="Q17" s="70">
        <v>22</v>
      </c>
      <c r="R17" s="67">
        <v>3.9</v>
      </c>
      <c r="S17" s="67">
        <v>96.3</v>
      </c>
      <c r="T17" s="67">
        <v>11.3</v>
      </c>
      <c r="U17" s="67"/>
      <c r="V17" s="71">
        <v>1</v>
      </c>
      <c r="W17" s="64">
        <v>1004.5</v>
      </c>
      <c r="X17" s="121">
        <f t="shared" si="2"/>
        <v>1014.5543416927759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20.75938576154699</v>
      </c>
      <c r="AI17">
        <f t="shared" si="5"/>
        <v>17.376281118859826</v>
      </c>
      <c r="AJ17">
        <f t="shared" si="6"/>
        <v>15.139081118859824</v>
      </c>
      <c r="AK17">
        <f t="shared" si="12"/>
        <v>13.172209557344841</v>
      </c>
      <c r="AU17">
        <f aca="true" t="shared" si="13" ref="AU17:AU47">W9*(10^(85/(18429.1+(67.53*B9)+(0.003*31)))-1)</f>
        <v>10.047268365709126</v>
      </c>
    </row>
    <row r="18" spans="1:47" ht="12.75">
      <c r="A18" s="72">
        <v>10</v>
      </c>
      <c r="B18" s="73">
        <v>16.1</v>
      </c>
      <c r="C18" s="74">
        <v>14.9</v>
      </c>
      <c r="D18" s="74">
        <v>21.8</v>
      </c>
      <c r="E18" s="74">
        <v>12.1</v>
      </c>
      <c r="F18" s="75">
        <f t="shared" si="0"/>
        <v>16.95</v>
      </c>
      <c r="G18" s="67">
        <f t="shared" si="7"/>
        <v>87.3505096687875</v>
      </c>
      <c r="H18" s="76">
        <f t="shared" si="1"/>
        <v>13.998688491101335</v>
      </c>
      <c r="I18" s="77">
        <v>9.1</v>
      </c>
      <c r="J18" s="75"/>
      <c r="K18" s="77"/>
      <c r="L18" s="74">
        <v>16</v>
      </c>
      <c r="M18" s="74">
        <v>16</v>
      </c>
      <c r="N18" s="74">
        <v>16.3</v>
      </c>
      <c r="O18" s="75">
        <v>15.7</v>
      </c>
      <c r="P18" s="78" t="s">
        <v>121</v>
      </c>
      <c r="Q18" s="79">
        <v>22</v>
      </c>
      <c r="R18" s="76">
        <v>5.3</v>
      </c>
      <c r="S18" s="76">
        <v>95.6</v>
      </c>
      <c r="T18" s="76">
        <v>0</v>
      </c>
      <c r="U18" s="76"/>
      <c r="V18" s="80">
        <v>5</v>
      </c>
      <c r="W18" s="73">
        <v>999.3</v>
      </c>
      <c r="X18" s="121">
        <f t="shared" si="2"/>
        <v>1009.3718601134362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18.289570683885234</v>
      </c>
      <c r="AI18">
        <f t="shared" si="5"/>
        <v>16.934833208606896</v>
      </c>
      <c r="AJ18">
        <f t="shared" si="6"/>
        <v>15.976033208606896</v>
      </c>
      <c r="AK18">
        <f t="shared" si="12"/>
        <v>13.998688491101335</v>
      </c>
      <c r="AU18">
        <f t="shared" si="13"/>
        <v>10.111839622918632</v>
      </c>
    </row>
    <row r="19" spans="1:47" ht="12.75">
      <c r="A19" s="63">
        <v>11</v>
      </c>
      <c r="B19" s="64">
        <v>17.8</v>
      </c>
      <c r="C19" s="65">
        <v>14.4</v>
      </c>
      <c r="D19" s="65">
        <v>20.7</v>
      </c>
      <c r="E19" s="65">
        <v>8.3</v>
      </c>
      <c r="F19" s="66">
        <f t="shared" si="0"/>
        <v>14.5</v>
      </c>
      <c r="G19" s="67">
        <f t="shared" si="7"/>
        <v>67.15490670585024</v>
      </c>
      <c r="H19" s="67">
        <f t="shared" si="1"/>
        <v>11.630529607525743</v>
      </c>
      <c r="I19" s="68">
        <v>3.9</v>
      </c>
      <c r="J19" s="66"/>
      <c r="K19" s="68"/>
      <c r="L19" s="65">
        <v>15.5</v>
      </c>
      <c r="M19" s="65">
        <v>14.9</v>
      </c>
      <c r="N19" s="65">
        <v>16</v>
      </c>
      <c r="O19" s="66">
        <v>15.8</v>
      </c>
      <c r="P19" s="69" t="s">
        <v>124</v>
      </c>
      <c r="Q19" s="70">
        <v>21</v>
      </c>
      <c r="R19" s="67">
        <v>2.7</v>
      </c>
      <c r="S19" s="67">
        <v>96.4</v>
      </c>
      <c r="T19" s="67">
        <v>0.1</v>
      </c>
      <c r="U19" s="67"/>
      <c r="V19" s="71">
        <v>4</v>
      </c>
      <c r="W19" s="64">
        <v>1003.1</v>
      </c>
      <c r="X19" s="121">
        <f t="shared" si="2"/>
        <v>1013.1507418107223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20.371240520305903</v>
      </c>
      <c r="AI19">
        <f t="shared" si="5"/>
        <v>16.39688756623579</v>
      </c>
      <c r="AJ19">
        <f t="shared" si="6"/>
        <v>13.68028756623579</v>
      </c>
      <c r="AK19">
        <f t="shared" si="12"/>
        <v>11.630529607525743</v>
      </c>
      <c r="AU19">
        <f t="shared" si="13"/>
        <v>10.157549731667839</v>
      </c>
    </row>
    <row r="20" spans="1:47" ht="12.75">
      <c r="A20" s="72">
        <v>12</v>
      </c>
      <c r="B20" s="73">
        <v>14.9</v>
      </c>
      <c r="C20" s="74">
        <v>14.4</v>
      </c>
      <c r="D20" s="74">
        <v>17.5</v>
      </c>
      <c r="E20" s="74">
        <v>12.5</v>
      </c>
      <c r="F20" s="75">
        <f t="shared" si="0"/>
        <v>15</v>
      </c>
      <c r="G20" s="67">
        <f t="shared" si="7"/>
        <v>94.46439400480979</v>
      </c>
      <c r="H20" s="76">
        <f t="shared" si="1"/>
        <v>14.019273528963272</v>
      </c>
      <c r="I20" s="77">
        <v>7.7</v>
      </c>
      <c r="J20" s="75"/>
      <c r="K20" s="77"/>
      <c r="L20" s="74">
        <v>15</v>
      </c>
      <c r="M20" s="74">
        <v>15</v>
      </c>
      <c r="N20" s="74">
        <v>15.9</v>
      </c>
      <c r="O20" s="75">
        <v>15.7</v>
      </c>
      <c r="P20" s="78" t="s">
        <v>124</v>
      </c>
      <c r="Q20" s="79">
        <v>21</v>
      </c>
      <c r="R20" s="76">
        <v>1.9</v>
      </c>
      <c r="S20" s="76">
        <v>84.1</v>
      </c>
      <c r="T20" s="76">
        <v>13.1</v>
      </c>
      <c r="U20" s="76"/>
      <c r="V20" s="80">
        <v>7</v>
      </c>
      <c r="W20" s="73">
        <v>1006</v>
      </c>
      <c r="X20" s="121">
        <f t="shared" si="2"/>
        <v>1016.1818783274026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16.934833208606896</v>
      </c>
      <c r="AI20">
        <f t="shared" si="5"/>
        <v>16.39688756623579</v>
      </c>
      <c r="AJ20">
        <f t="shared" si="6"/>
        <v>15.99738756623579</v>
      </c>
      <c r="AK20">
        <f t="shared" si="12"/>
        <v>14.019273528963272</v>
      </c>
      <c r="AU20">
        <f t="shared" si="13"/>
        <v>10.127667396823682</v>
      </c>
    </row>
    <row r="21" spans="1:47" ht="12.75">
      <c r="A21" s="63">
        <v>13</v>
      </c>
      <c r="B21" s="64">
        <v>13.6</v>
      </c>
      <c r="C21" s="65">
        <v>13.2</v>
      </c>
      <c r="D21" s="65">
        <v>16.8</v>
      </c>
      <c r="E21" s="65">
        <v>11.2</v>
      </c>
      <c r="F21" s="66">
        <f t="shared" si="0"/>
        <v>14</v>
      </c>
      <c r="G21" s="67">
        <f t="shared" si="7"/>
        <v>95.37257350297878</v>
      </c>
      <c r="H21" s="67">
        <f t="shared" si="1"/>
        <v>12.874300724990068</v>
      </c>
      <c r="I21" s="68">
        <v>7.9</v>
      </c>
      <c r="J21" s="66"/>
      <c r="K21" s="68"/>
      <c r="L21" s="65">
        <v>14.5</v>
      </c>
      <c r="M21" s="65">
        <v>14.7</v>
      </c>
      <c r="N21" s="65">
        <v>15.6</v>
      </c>
      <c r="O21" s="66">
        <v>15.7</v>
      </c>
      <c r="P21" s="69" t="s">
        <v>127</v>
      </c>
      <c r="Q21" s="70">
        <v>20</v>
      </c>
      <c r="R21" s="67">
        <v>0</v>
      </c>
      <c r="S21" s="67">
        <v>35</v>
      </c>
      <c r="T21" s="67">
        <v>6</v>
      </c>
      <c r="U21" s="67"/>
      <c r="V21" s="71">
        <v>8</v>
      </c>
      <c r="W21" s="64">
        <v>1007.8</v>
      </c>
      <c r="X21" s="121">
        <f t="shared" si="2"/>
        <v>1018.0466134403712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15.567352846527232</v>
      </c>
      <c r="AI21">
        <f t="shared" si="5"/>
        <v>15.166585036022243</v>
      </c>
      <c r="AJ21">
        <f t="shared" si="6"/>
        <v>14.846985036022243</v>
      </c>
      <c r="AK21">
        <f t="shared" si="12"/>
        <v>12.874300724990068</v>
      </c>
      <c r="AU21">
        <f t="shared" si="13"/>
        <v>10.155068863881105</v>
      </c>
    </row>
    <row r="22" spans="1:47" ht="12.75">
      <c r="A22" s="72">
        <v>14</v>
      </c>
      <c r="B22" s="73">
        <v>13.9</v>
      </c>
      <c r="C22" s="74">
        <v>13.5</v>
      </c>
      <c r="D22" s="74">
        <v>20</v>
      </c>
      <c r="E22" s="74">
        <v>12.1</v>
      </c>
      <c r="F22" s="75">
        <f t="shared" si="0"/>
        <v>16.05</v>
      </c>
      <c r="G22" s="67">
        <f t="shared" si="7"/>
        <v>95.41826305269696</v>
      </c>
      <c r="H22" s="76">
        <f t="shared" si="1"/>
        <v>13.179910897856082</v>
      </c>
      <c r="I22" s="143">
        <v>10.6</v>
      </c>
      <c r="J22" s="75"/>
      <c r="K22" s="77"/>
      <c r="L22" s="74">
        <v>14.5</v>
      </c>
      <c r="M22" s="74">
        <v>14.5</v>
      </c>
      <c r="N22" s="74">
        <v>15.6</v>
      </c>
      <c r="O22" s="75">
        <v>15.6</v>
      </c>
      <c r="P22" s="78" t="s">
        <v>128</v>
      </c>
      <c r="Q22" s="79">
        <v>22</v>
      </c>
      <c r="R22" s="76">
        <v>1.6</v>
      </c>
      <c r="S22" s="76">
        <v>85</v>
      </c>
      <c r="T22" s="76">
        <v>2.9</v>
      </c>
      <c r="U22" s="76"/>
      <c r="V22" s="144">
        <v>8</v>
      </c>
      <c r="W22" s="73">
        <v>1007.5</v>
      </c>
      <c r="X22" s="121">
        <f t="shared" si="2"/>
        <v>1017.7327941350437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15.87400375938533</v>
      </c>
      <c r="AI22">
        <f t="shared" si="5"/>
        <v>15.4662986641253</v>
      </c>
      <c r="AJ22">
        <f t="shared" si="6"/>
        <v>15.1466986641253</v>
      </c>
      <c r="AK22">
        <f t="shared" si="12"/>
        <v>13.179910897856082</v>
      </c>
      <c r="AU22">
        <f t="shared" si="13"/>
        <v>10.122721624986497</v>
      </c>
    </row>
    <row r="23" spans="1:47" ht="12.75">
      <c r="A23" s="63">
        <v>15</v>
      </c>
      <c r="B23" s="64">
        <v>17.3</v>
      </c>
      <c r="C23" s="65">
        <v>16</v>
      </c>
      <c r="D23" s="65">
        <v>23.1</v>
      </c>
      <c r="E23" s="65">
        <v>11.5</v>
      </c>
      <c r="F23" s="66">
        <f t="shared" si="0"/>
        <v>17.3</v>
      </c>
      <c r="G23" s="67">
        <f t="shared" si="7"/>
        <v>86.80747914547963</v>
      </c>
      <c r="H23" s="67">
        <f t="shared" si="1"/>
        <v>15.081998131455023</v>
      </c>
      <c r="I23" s="143">
        <v>10.8</v>
      </c>
      <c r="J23" s="66"/>
      <c r="K23" s="68"/>
      <c r="L23" s="65">
        <v>16</v>
      </c>
      <c r="M23" s="65">
        <v>15</v>
      </c>
      <c r="N23" s="65">
        <v>15.7</v>
      </c>
      <c r="O23" s="66">
        <v>15.6</v>
      </c>
      <c r="P23" s="69" t="s">
        <v>129</v>
      </c>
      <c r="Q23" s="70">
        <v>16</v>
      </c>
      <c r="R23" s="67">
        <v>3.7</v>
      </c>
      <c r="S23" s="67">
        <v>90</v>
      </c>
      <c r="T23" s="67">
        <v>0</v>
      </c>
      <c r="U23" s="67"/>
      <c r="V23" s="144">
        <v>5</v>
      </c>
      <c r="W23" s="64">
        <v>1013.3</v>
      </c>
      <c r="X23" s="121">
        <f t="shared" si="2"/>
        <v>1023.4705228313934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19.73845377594393</v>
      </c>
      <c r="AI23">
        <f t="shared" si="5"/>
        <v>18.173154145192665</v>
      </c>
      <c r="AJ23">
        <f t="shared" si="6"/>
        <v>17.134454145192663</v>
      </c>
      <c r="AK23">
        <f t="shared" si="12"/>
        <v>15.081998131455023</v>
      </c>
      <c r="AU23">
        <f t="shared" si="13"/>
        <v>10.082635055486431</v>
      </c>
    </row>
    <row r="24" spans="1:47" ht="12.75">
      <c r="A24" s="72">
        <v>16</v>
      </c>
      <c r="B24" s="73">
        <v>17.2</v>
      </c>
      <c r="C24" s="74">
        <v>15.4</v>
      </c>
      <c r="D24" s="74">
        <v>24.3</v>
      </c>
      <c r="E24" s="74">
        <v>12.7</v>
      </c>
      <c r="F24" s="75">
        <f t="shared" si="0"/>
        <v>18.5</v>
      </c>
      <c r="G24" s="67">
        <f t="shared" si="7"/>
        <v>81.8294107820452</v>
      </c>
      <c r="H24" s="76">
        <f t="shared" si="1"/>
        <v>14.069895836908504</v>
      </c>
      <c r="I24" s="143">
        <v>7</v>
      </c>
      <c r="J24" s="75"/>
      <c r="K24" s="77"/>
      <c r="L24" s="74">
        <v>16</v>
      </c>
      <c r="M24" s="74">
        <v>15</v>
      </c>
      <c r="N24" s="74">
        <v>15.6</v>
      </c>
      <c r="O24" s="75">
        <v>15.6</v>
      </c>
      <c r="P24" s="78" t="s">
        <v>128</v>
      </c>
      <c r="Q24" s="79">
        <v>23</v>
      </c>
      <c r="R24" s="76">
        <v>6.2</v>
      </c>
      <c r="S24" s="76">
        <v>100</v>
      </c>
      <c r="T24" s="76">
        <v>2.2</v>
      </c>
      <c r="U24" s="76"/>
      <c r="V24" s="144">
        <v>4</v>
      </c>
      <c r="W24" s="73">
        <v>1008.1</v>
      </c>
      <c r="X24" s="121">
        <f t="shared" si="2"/>
        <v>1018.221835556296</v>
      </c>
      <c r="Y24" s="127">
        <v>0</v>
      </c>
      <c r="Z24" s="134">
        <v>0</v>
      </c>
      <c r="AA24" s="127">
        <v>0</v>
      </c>
      <c r="AB24">
        <f t="shared" si="8"/>
        <v>16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19.61398507689028</v>
      </c>
      <c r="AI24">
        <f t="shared" si="5"/>
        <v>17.48820841929759</v>
      </c>
      <c r="AJ24">
        <f t="shared" si="6"/>
        <v>16.05000841929759</v>
      </c>
      <c r="AK24">
        <f t="shared" si="12"/>
        <v>14.069895836908504</v>
      </c>
      <c r="AU24">
        <f t="shared" si="13"/>
        <v>10.130908313241346</v>
      </c>
    </row>
    <row r="25" spans="1:47" ht="12.75">
      <c r="A25" s="63">
        <v>17</v>
      </c>
      <c r="B25" s="64">
        <v>16</v>
      </c>
      <c r="C25" s="65">
        <v>15.2</v>
      </c>
      <c r="D25" s="65">
        <v>23.4</v>
      </c>
      <c r="E25" s="65">
        <v>10</v>
      </c>
      <c r="F25" s="66">
        <f t="shared" si="0"/>
        <v>16.7</v>
      </c>
      <c r="G25" s="67">
        <f t="shared" si="7"/>
        <v>91.48540104851823</v>
      </c>
      <c r="H25" s="67">
        <f t="shared" si="1"/>
        <v>14.614483945128327</v>
      </c>
      <c r="I25" s="143">
        <v>12.1</v>
      </c>
      <c r="J25" s="66"/>
      <c r="K25" s="68"/>
      <c r="L25" s="65">
        <v>16</v>
      </c>
      <c r="M25" s="65">
        <v>15.5</v>
      </c>
      <c r="N25" s="65">
        <v>15.5</v>
      </c>
      <c r="O25" s="66">
        <v>15.5</v>
      </c>
      <c r="P25" s="69" t="s">
        <v>116</v>
      </c>
      <c r="Q25" s="70">
        <v>23</v>
      </c>
      <c r="R25" s="67">
        <v>3.7</v>
      </c>
      <c r="S25" s="67">
        <v>79</v>
      </c>
      <c r="T25" s="67">
        <v>0.4</v>
      </c>
      <c r="U25" s="67"/>
      <c r="V25" s="144">
        <v>8</v>
      </c>
      <c r="W25" s="64">
        <v>1000</v>
      </c>
      <c r="X25" s="121">
        <f t="shared" si="2"/>
        <v>1010.0824215578867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18.173154145192665</v>
      </c>
      <c r="AI25">
        <f t="shared" si="5"/>
        <v>17.264982952894922</v>
      </c>
      <c r="AJ25">
        <f t="shared" si="6"/>
        <v>16.625782952894923</v>
      </c>
      <c r="AK25">
        <f t="shared" si="12"/>
        <v>14.614483945128327</v>
      </c>
      <c r="AU25">
        <f t="shared" si="13"/>
        <v>10.054341692775862</v>
      </c>
    </row>
    <row r="26" spans="1:47" ht="12.75">
      <c r="A26" s="72">
        <v>18</v>
      </c>
      <c r="B26" s="73">
        <v>15</v>
      </c>
      <c r="C26" s="74">
        <v>13.3</v>
      </c>
      <c r="D26" s="74">
        <v>20.6</v>
      </c>
      <c r="E26" s="74">
        <v>11.6</v>
      </c>
      <c r="F26" s="75">
        <f t="shared" si="0"/>
        <v>16.1</v>
      </c>
      <c r="G26" s="67">
        <f t="shared" si="7"/>
        <v>81.59706514020593</v>
      </c>
      <c r="H26" s="76">
        <f t="shared" si="1"/>
        <v>11.88000642340303</v>
      </c>
      <c r="I26" s="143">
        <v>5.6</v>
      </c>
      <c r="J26" s="75"/>
      <c r="K26" s="77"/>
      <c r="L26" s="74">
        <v>15</v>
      </c>
      <c r="M26" s="74">
        <v>15.5</v>
      </c>
      <c r="N26" s="74">
        <v>15.5</v>
      </c>
      <c r="O26" s="75">
        <v>15.5</v>
      </c>
      <c r="P26" s="78" t="s">
        <v>121</v>
      </c>
      <c r="Q26" s="79">
        <v>28</v>
      </c>
      <c r="R26" s="76">
        <v>4.2</v>
      </c>
      <c r="S26" s="76">
        <v>90</v>
      </c>
      <c r="T26" s="76">
        <v>0.7</v>
      </c>
      <c r="U26" s="76"/>
      <c r="V26" s="144">
        <v>6</v>
      </c>
      <c r="W26" s="73">
        <v>1007.5</v>
      </c>
      <c r="X26" s="121">
        <f t="shared" si="2"/>
        <v>1017.6935003681943</v>
      </c>
      <c r="Y26" s="127">
        <v>0</v>
      </c>
      <c r="Z26" s="134">
        <v>0</v>
      </c>
      <c r="AA26" s="127">
        <v>1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17.04426199146042</v>
      </c>
      <c r="AI26">
        <f t="shared" si="5"/>
        <v>15.265917559839318</v>
      </c>
      <c r="AJ26">
        <f t="shared" si="6"/>
        <v>13.907617559839318</v>
      </c>
      <c r="AK26">
        <f t="shared" si="12"/>
        <v>11.88000642340303</v>
      </c>
      <c r="AU26">
        <f t="shared" si="13"/>
        <v>10.07186011343633</v>
      </c>
    </row>
    <row r="27" spans="1:47" ht="12.75">
      <c r="A27" s="63">
        <v>19</v>
      </c>
      <c r="B27" s="64">
        <v>16</v>
      </c>
      <c r="C27" s="65">
        <v>14</v>
      </c>
      <c r="D27" s="65">
        <v>20.9</v>
      </c>
      <c r="E27" s="65">
        <v>8.7</v>
      </c>
      <c r="F27" s="66">
        <f t="shared" si="0"/>
        <v>14.799999999999999</v>
      </c>
      <c r="G27" s="67">
        <f t="shared" si="7"/>
        <v>79.12436592081538</v>
      </c>
      <c r="H27" s="67">
        <f t="shared" si="1"/>
        <v>12.386505748960722</v>
      </c>
      <c r="I27" s="143">
        <v>6.8</v>
      </c>
      <c r="J27" s="66"/>
      <c r="K27" s="68"/>
      <c r="L27" s="65">
        <v>16</v>
      </c>
      <c r="M27" s="65">
        <v>15.5</v>
      </c>
      <c r="N27" s="65">
        <v>15.6</v>
      </c>
      <c r="O27" s="66">
        <v>15.5</v>
      </c>
      <c r="P27" s="69" t="s">
        <v>130</v>
      </c>
      <c r="Q27" s="70">
        <v>22</v>
      </c>
      <c r="R27" s="67">
        <v>2.3</v>
      </c>
      <c r="S27" s="67">
        <v>95</v>
      </c>
      <c r="T27" s="67">
        <v>13.2</v>
      </c>
      <c r="U27" s="67"/>
      <c r="V27" s="144">
        <v>6</v>
      </c>
      <c r="W27" s="64">
        <v>999.9</v>
      </c>
      <c r="X27" s="121">
        <f t="shared" si="2"/>
        <v>1009.981413315731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18.173154145192665</v>
      </c>
      <c r="AI27">
        <f t="shared" si="5"/>
        <v>15.977392985196072</v>
      </c>
      <c r="AJ27">
        <f t="shared" si="6"/>
        <v>14.379392985196072</v>
      </c>
      <c r="AK27">
        <f t="shared" si="12"/>
        <v>12.386505748960722</v>
      </c>
      <c r="AU27">
        <f t="shared" si="13"/>
        <v>10.050741810722263</v>
      </c>
    </row>
    <row r="28" spans="1:47" ht="12.75">
      <c r="A28" s="72">
        <v>20</v>
      </c>
      <c r="B28" s="73">
        <v>19</v>
      </c>
      <c r="C28" s="74">
        <v>18.6</v>
      </c>
      <c r="D28" s="74">
        <v>21.8</v>
      </c>
      <c r="E28" s="74">
        <v>14.3</v>
      </c>
      <c r="F28" s="75">
        <f t="shared" si="0"/>
        <v>18.05</v>
      </c>
      <c r="G28" s="67">
        <f t="shared" si="7"/>
        <v>96.0758032729186</v>
      </c>
      <c r="H28" s="76">
        <f t="shared" si="1"/>
        <v>18.360076632331253</v>
      </c>
      <c r="I28" s="77">
        <v>13.8</v>
      </c>
      <c r="J28" s="75"/>
      <c r="K28" s="77"/>
      <c r="L28" s="74">
        <v>16.7</v>
      </c>
      <c r="M28" s="74">
        <v>15.7</v>
      </c>
      <c r="N28" s="74">
        <v>15.7</v>
      </c>
      <c r="O28" s="75">
        <v>15.5</v>
      </c>
      <c r="P28" s="78" t="s">
        <v>113</v>
      </c>
      <c r="Q28" s="79">
        <v>25</v>
      </c>
      <c r="R28" s="76">
        <v>1.2</v>
      </c>
      <c r="S28" s="76">
        <v>89.3</v>
      </c>
      <c r="T28" s="76">
        <v>6.6</v>
      </c>
      <c r="U28" s="76"/>
      <c r="V28" s="80">
        <v>8</v>
      </c>
      <c r="W28" s="73">
        <v>1001.3</v>
      </c>
      <c r="X28" s="121">
        <f t="shared" si="2"/>
        <v>1011.2912574066729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21.962976181766184</v>
      </c>
      <c r="AI28">
        <f t="shared" si="5"/>
        <v>21.420705789271647</v>
      </c>
      <c r="AJ28">
        <f t="shared" si="6"/>
        <v>21.10110578927165</v>
      </c>
      <c r="AK28">
        <f t="shared" si="12"/>
        <v>18.360076632331253</v>
      </c>
      <c r="AU28">
        <f t="shared" si="13"/>
        <v>10.181878327402586</v>
      </c>
    </row>
    <row r="29" spans="1:47" ht="12.75">
      <c r="A29" s="63">
        <v>21</v>
      </c>
      <c r="B29" s="64">
        <v>18.1</v>
      </c>
      <c r="C29" s="65">
        <v>16.9</v>
      </c>
      <c r="D29" s="65">
        <v>22.3</v>
      </c>
      <c r="E29" s="65">
        <v>15.3</v>
      </c>
      <c r="F29" s="66">
        <f t="shared" si="0"/>
        <v>18.8</v>
      </c>
      <c r="G29" s="67">
        <f t="shared" si="7"/>
        <v>88.08496484892379</v>
      </c>
      <c r="H29" s="67">
        <f t="shared" si="1"/>
        <v>16.0968534631968</v>
      </c>
      <c r="I29" s="68">
        <v>15.4</v>
      </c>
      <c r="J29" s="66"/>
      <c r="K29" s="68"/>
      <c r="L29" s="65">
        <v>17.9</v>
      </c>
      <c r="M29" s="65">
        <v>16.9</v>
      </c>
      <c r="N29" s="65">
        <v>16.2</v>
      </c>
      <c r="O29" s="66">
        <v>15.5</v>
      </c>
      <c r="P29" s="69" t="s">
        <v>130</v>
      </c>
      <c r="Q29" s="70">
        <v>23</v>
      </c>
      <c r="R29" s="67">
        <v>1</v>
      </c>
      <c r="S29" s="67">
        <v>77.7</v>
      </c>
      <c r="T29" s="67">
        <v>1.4</v>
      </c>
      <c r="U29" s="67"/>
      <c r="V29" s="71">
        <v>7</v>
      </c>
      <c r="W29" s="64">
        <v>1007.1</v>
      </c>
      <c r="X29" s="121">
        <f t="shared" si="2"/>
        <v>1017.180365872369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20.75938576154699</v>
      </c>
      <c r="AI29">
        <f t="shared" si="5"/>
        <v>19.24469765091116</v>
      </c>
      <c r="AJ29">
        <f t="shared" si="6"/>
        <v>18.285897650911156</v>
      </c>
      <c r="AK29">
        <f t="shared" si="12"/>
        <v>16.0968534631968</v>
      </c>
      <c r="AU29">
        <f t="shared" si="13"/>
        <v>10.246613440371203</v>
      </c>
    </row>
    <row r="30" spans="1:47" ht="12.75">
      <c r="A30" s="72">
        <v>22</v>
      </c>
      <c r="B30" s="73">
        <v>17.6</v>
      </c>
      <c r="C30" s="74">
        <v>15.7</v>
      </c>
      <c r="D30" s="74">
        <v>22.5</v>
      </c>
      <c r="E30" s="74">
        <v>11.8</v>
      </c>
      <c r="F30" s="75">
        <f t="shared" si="0"/>
        <v>17.15</v>
      </c>
      <c r="G30" s="67">
        <f t="shared" si="7"/>
        <v>81.07812641030317</v>
      </c>
      <c r="H30" s="76">
        <f t="shared" si="1"/>
        <v>14.317605625793714</v>
      </c>
      <c r="I30" s="77">
        <v>8.7</v>
      </c>
      <c r="J30" s="75"/>
      <c r="K30" s="77"/>
      <c r="L30" s="74">
        <v>16.8</v>
      </c>
      <c r="M30" s="74">
        <v>16.2</v>
      </c>
      <c r="N30" s="74">
        <v>16.4</v>
      </c>
      <c r="O30" s="75">
        <v>15.7</v>
      </c>
      <c r="P30" s="78" t="s">
        <v>121</v>
      </c>
      <c r="Q30" s="79">
        <v>17</v>
      </c>
      <c r="R30" s="76">
        <v>4.6</v>
      </c>
      <c r="S30" s="76">
        <v>105</v>
      </c>
      <c r="T30" s="76">
        <v>13.9</v>
      </c>
      <c r="U30" s="76"/>
      <c r="V30" s="80">
        <v>4</v>
      </c>
      <c r="W30" s="73">
        <v>1004.8</v>
      </c>
      <c r="X30" s="121">
        <f t="shared" si="2"/>
        <v>1014.8747411533055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20.116024057681578</v>
      </c>
      <c r="AI30">
        <f t="shared" si="5"/>
        <v>17.82779541421407</v>
      </c>
      <c r="AJ30">
        <f t="shared" si="6"/>
        <v>16.30969541421407</v>
      </c>
      <c r="AK30">
        <f t="shared" si="12"/>
        <v>14.317605625793714</v>
      </c>
      <c r="AU30">
        <f t="shared" si="13"/>
        <v>10.232794135043717</v>
      </c>
    </row>
    <row r="31" spans="1:47" ht="12.75">
      <c r="A31" s="63">
        <v>23</v>
      </c>
      <c r="B31" s="64">
        <v>17</v>
      </c>
      <c r="C31" s="65">
        <v>15.7</v>
      </c>
      <c r="D31" s="65">
        <v>18</v>
      </c>
      <c r="E31" s="65">
        <v>13.1</v>
      </c>
      <c r="F31" s="66">
        <f t="shared" si="0"/>
        <v>15.55</v>
      </c>
      <c r="G31" s="67">
        <f t="shared" si="7"/>
        <v>86.68869645602119</v>
      </c>
      <c r="H31" s="67">
        <f t="shared" si="1"/>
        <v>14.76593510225953</v>
      </c>
      <c r="I31" s="68">
        <v>11.7</v>
      </c>
      <c r="J31" s="66"/>
      <c r="K31" s="68"/>
      <c r="L31" s="65">
        <v>16.1</v>
      </c>
      <c r="M31" s="65">
        <v>15.9</v>
      </c>
      <c r="N31" s="65">
        <v>16.4</v>
      </c>
      <c r="O31" s="66">
        <v>15.7</v>
      </c>
      <c r="P31" s="69" t="s">
        <v>105</v>
      </c>
      <c r="Q31" s="70">
        <v>27</v>
      </c>
      <c r="R31" s="67">
        <v>0.8</v>
      </c>
      <c r="S31" s="67">
        <v>45.6</v>
      </c>
      <c r="T31" s="67">
        <v>0.7</v>
      </c>
      <c r="U31" s="67"/>
      <c r="V31" s="71">
        <v>7</v>
      </c>
      <c r="W31" s="64">
        <v>988.5</v>
      </c>
      <c r="X31" s="121">
        <f t="shared" si="2"/>
        <v>998.4319230217721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19.367110246872254</v>
      </c>
      <c r="AI31">
        <f t="shared" si="5"/>
        <v>17.82779541421407</v>
      </c>
      <c r="AJ31">
        <f t="shared" si="6"/>
        <v>16.789095414214067</v>
      </c>
      <c r="AK31">
        <f t="shared" si="12"/>
        <v>14.76593510225953</v>
      </c>
      <c r="AU31">
        <f t="shared" si="13"/>
        <v>10.170522831393411</v>
      </c>
    </row>
    <row r="32" spans="1:47" ht="12.75">
      <c r="A32" s="72">
        <v>24</v>
      </c>
      <c r="B32" s="73">
        <v>15</v>
      </c>
      <c r="C32" s="74">
        <v>12.9</v>
      </c>
      <c r="D32" s="74">
        <v>18.1</v>
      </c>
      <c r="E32" s="74">
        <v>10.2</v>
      </c>
      <c r="F32" s="75">
        <f t="shared" si="0"/>
        <v>14.15</v>
      </c>
      <c r="G32" s="67">
        <f t="shared" si="7"/>
        <v>77.41072159398858</v>
      </c>
      <c r="H32" s="76">
        <f t="shared" si="1"/>
        <v>11.084484831582452</v>
      </c>
      <c r="I32" s="77">
        <v>7.2</v>
      </c>
      <c r="J32" s="75"/>
      <c r="K32" s="77"/>
      <c r="L32" s="74">
        <v>13.3</v>
      </c>
      <c r="M32" s="74">
        <v>14.6</v>
      </c>
      <c r="N32" s="74">
        <v>15.9</v>
      </c>
      <c r="O32" s="75">
        <v>15.8</v>
      </c>
      <c r="P32" s="78" t="s">
        <v>140</v>
      </c>
      <c r="Q32" s="79">
        <v>36</v>
      </c>
      <c r="R32" s="76">
        <v>3.9</v>
      </c>
      <c r="S32" s="76">
        <v>91.1</v>
      </c>
      <c r="T32" s="76">
        <v>0.1</v>
      </c>
      <c r="U32" s="76"/>
      <c r="V32" s="80">
        <v>4</v>
      </c>
      <c r="W32" s="73">
        <v>995.1</v>
      </c>
      <c r="X32" s="121">
        <f t="shared" si="2"/>
        <v>1005.1680419021243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17.04426199146042</v>
      </c>
      <c r="AI32">
        <f t="shared" si="5"/>
        <v>14.871986197959439</v>
      </c>
      <c r="AJ32">
        <f t="shared" si="6"/>
        <v>13.19408619795944</v>
      </c>
      <c r="AK32">
        <f t="shared" si="12"/>
        <v>11.084484831582452</v>
      </c>
      <c r="AU32">
        <f t="shared" si="13"/>
        <v>10.12183555629597</v>
      </c>
    </row>
    <row r="33" spans="1:47" ht="12.75">
      <c r="A33" s="63">
        <v>25</v>
      </c>
      <c r="B33" s="64">
        <v>14.4</v>
      </c>
      <c r="C33" s="65">
        <v>13.2</v>
      </c>
      <c r="D33" s="65">
        <v>16.3</v>
      </c>
      <c r="E33" s="65">
        <v>9.1</v>
      </c>
      <c r="F33" s="66">
        <f t="shared" si="0"/>
        <v>12.7</v>
      </c>
      <c r="G33" s="67">
        <f t="shared" si="7"/>
        <v>86.649280106541</v>
      </c>
      <c r="H33" s="67">
        <f t="shared" si="1"/>
        <v>12.203980843058991</v>
      </c>
      <c r="I33" s="68">
        <v>5</v>
      </c>
      <c r="J33" s="66"/>
      <c r="K33" s="68"/>
      <c r="L33" s="65">
        <v>13.9</v>
      </c>
      <c r="M33" s="65">
        <v>14.2</v>
      </c>
      <c r="N33" s="65">
        <v>15.4</v>
      </c>
      <c r="O33" s="66">
        <v>15.7</v>
      </c>
      <c r="P33" s="69" t="s">
        <v>143</v>
      </c>
      <c r="Q33" s="70">
        <v>14</v>
      </c>
      <c r="R33" s="67">
        <v>0</v>
      </c>
      <c r="S33" s="67">
        <v>29.2</v>
      </c>
      <c r="T33" s="67">
        <v>15.7</v>
      </c>
      <c r="U33" s="67"/>
      <c r="V33" s="71">
        <v>7</v>
      </c>
      <c r="W33" s="64">
        <v>1004.9</v>
      </c>
      <c r="X33" s="121">
        <f t="shared" si="2"/>
        <v>1015.0885348220843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25</v>
      </c>
      <c r="AF33">
        <f t="shared" si="4"/>
        <v>0</v>
      </c>
      <c r="AH33">
        <f t="shared" si="11"/>
        <v>16.39688756623579</v>
      </c>
      <c r="AI33">
        <f t="shared" si="5"/>
        <v>15.166585036022243</v>
      </c>
      <c r="AJ33">
        <f t="shared" si="6"/>
        <v>14.207785036022242</v>
      </c>
      <c r="AK33">
        <f t="shared" si="12"/>
        <v>12.203980843058991</v>
      </c>
      <c r="AU33">
        <f t="shared" si="13"/>
        <v>10.082421557886745</v>
      </c>
    </row>
    <row r="34" spans="1:47" ht="12.75">
      <c r="A34" s="72">
        <v>26</v>
      </c>
      <c r="B34" s="73">
        <v>12.8</v>
      </c>
      <c r="C34" s="74">
        <v>12.8</v>
      </c>
      <c r="D34" s="74">
        <v>14</v>
      </c>
      <c r="E34" s="74">
        <v>11.9</v>
      </c>
      <c r="F34" s="75">
        <f t="shared" si="0"/>
        <v>12.95</v>
      </c>
      <c r="G34" s="67">
        <f t="shared" si="7"/>
        <v>100</v>
      </c>
      <c r="H34" s="76">
        <f t="shared" si="1"/>
        <v>12.8</v>
      </c>
      <c r="I34" s="77">
        <v>11.6</v>
      </c>
      <c r="J34" s="75"/>
      <c r="K34" s="77"/>
      <c r="L34" s="74">
        <v>14</v>
      </c>
      <c r="M34" s="74">
        <v>14.2</v>
      </c>
      <c r="N34" s="74">
        <v>15.2</v>
      </c>
      <c r="O34" s="75">
        <v>15.5</v>
      </c>
      <c r="P34" s="78" t="s">
        <v>145</v>
      </c>
      <c r="Q34" s="79">
        <v>24</v>
      </c>
      <c r="R34" s="76">
        <v>0</v>
      </c>
      <c r="S34" s="76">
        <v>25</v>
      </c>
      <c r="T34" s="76">
        <v>0.7</v>
      </c>
      <c r="U34" s="76"/>
      <c r="V34" s="80">
        <v>8</v>
      </c>
      <c r="W34" s="73">
        <v>997</v>
      </c>
      <c r="X34" s="121">
        <f t="shared" si="2"/>
        <v>1007.165334822539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14.77491028826301</v>
      </c>
      <c r="AI34">
        <f t="shared" si="5"/>
        <v>14.77491028826301</v>
      </c>
      <c r="AJ34">
        <f t="shared" si="6"/>
        <v>14.77491028826301</v>
      </c>
      <c r="AK34">
        <f t="shared" si="12"/>
        <v>12.8</v>
      </c>
      <c r="AU34">
        <f t="shared" si="13"/>
        <v>10.193500368194341</v>
      </c>
    </row>
    <row r="35" spans="1:47" ht="12.75">
      <c r="A35" s="63">
        <v>27</v>
      </c>
      <c r="B35" s="64">
        <v>14</v>
      </c>
      <c r="C35" s="65">
        <v>11.9</v>
      </c>
      <c r="D35" s="65">
        <v>18.4</v>
      </c>
      <c r="E35" s="65">
        <v>8.9</v>
      </c>
      <c r="F35" s="66">
        <f t="shared" si="0"/>
        <v>13.649999999999999</v>
      </c>
      <c r="G35" s="67">
        <f t="shared" si="7"/>
        <v>76.65880897872688</v>
      </c>
      <c r="H35" s="67">
        <f t="shared" si="1"/>
        <v>9.969278083370922</v>
      </c>
      <c r="I35" s="68">
        <v>5.1</v>
      </c>
      <c r="J35" s="66"/>
      <c r="K35" s="68"/>
      <c r="L35" s="65">
        <v>11.6</v>
      </c>
      <c r="M35" s="65">
        <v>13.4</v>
      </c>
      <c r="N35" s="65">
        <v>14.9</v>
      </c>
      <c r="O35" s="66">
        <v>15.3</v>
      </c>
      <c r="P35" s="69" t="s">
        <v>145</v>
      </c>
      <c r="Q35" s="70">
        <v>17</v>
      </c>
      <c r="R35" s="67">
        <v>2.2</v>
      </c>
      <c r="S35" s="67">
        <v>72.4</v>
      </c>
      <c r="T35" s="67" t="s">
        <v>114</v>
      </c>
      <c r="U35" s="67"/>
      <c r="V35" s="71">
        <v>2</v>
      </c>
      <c r="W35" s="64">
        <v>1001.5</v>
      </c>
      <c r="X35" s="121">
        <f t="shared" si="2"/>
        <v>1011.6682910918091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15.977392985196072</v>
      </c>
      <c r="AI35">
        <f t="shared" si="5"/>
        <v>13.925979168301964</v>
      </c>
      <c r="AJ35">
        <f t="shared" si="6"/>
        <v>12.248079168301965</v>
      </c>
      <c r="AK35">
        <f t="shared" si="12"/>
        <v>9.969278083370922</v>
      </c>
      <c r="AU35">
        <f t="shared" si="13"/>
        <v>10.081413315730956</v>
      </c>
    </row>
    <row r="36" spans="1:47" ht="12.75">
      <c r="A36" s="72">
        <v>28</v>
      </c>
      <c r="B36" s="73">
        <v>14.7</v>
      </c>
      <c r="C36" s="74">
        <v>13.2</v>
      </c>
      <c r="D36" s="74">
        <v>18.5</v>
      </c>
      <c r="E36" s="74">
        <v>8.9</v>
      </c>
      <c r="F36" s="75">
        <f t="shared" si="0"/>
        <v>13.7</v>
      </c>
      <c r="G36" s="67">
        <f t="shared" si="7"/>
        <v>83.55205142006893</v>
      </c>
      <c r="H36" s="76">
        <f t="shared" si="1"/>
        <v>11.94576084159027</v>
      </c>
      <c r="I36" s="77">
        <v>4.8</v>
      </c>
      <c r="J36" s="75"/>
      <c r="K36" s="77"/>
      <c r="L36" s="74">
        <v>12.7</v>
      </c>
      <c r="M36" s="74">
        <v>13.3</v>
      </c>
      <c r="N36" s="74">
        <v>14.7</v>
      </c>
      <c r="O36" s="75">
        <v>15.1</v>
      </c>
      <c r="P36" s="78" t="s">
        <v>124</v>
      </c>
      <c r="Q36" s="79">
        <v>30</v>
      </c>
      <c r="R36" s="76">
        <v>4</v>
      </c>
      <c r="S36" s="76">
        <v>86.4</v>
      </c>
      <c r="T36" s="76">
        <v>0.6</v>
      </c>
      <c r="U36" s="76"/>
      <c r="V36" s="80">
        <v>2</v>
      </c>
      <c r="W36" s="73">
        <v>1010.2</v>
      </c>
      <c r="X36" s="121">
        <f t="shared" si="2"/>
        <v>1020.4315330988968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16.717824157058523</v>
      </c>
      <c r="AI36">
        <f t="shared" si="5"/>
        <v>15.166585036022243</v>
      </c>
      <c r="AJ36">
        <f t="shared" si="6"/>
        <v>13.968085036022241</v>
      </c>
      <c r="AK36">
        <f t="shared" si="12"/>
        <v>11.94576084159027</v>
      </c>
      <c r="AU36">
        <f t="shared" si="13"/>
        <v>9.991257406672924</v>
      </c>
    </row>
    <row r="37" spans="1:47" ht="12.75">
      <c r="A37" s="63">
        <v>29</v>
      </c>
      <c r="B37" s="64">
        <v>13.4</v>
      </c>
      <c r="C37" s="65">
        <v>12.4</v>
      </c>
      <c r="D37" s="65">
        <v>17.4</v>
      </c>
      <c r="E37" s="65">
        <v>11.9</v>
      </c>
      <c r="F37" s="66">
        <f t="shared" si="0"/>
        <v>14.649999999999999</v>
      </c>
      <c r="G37" s="67">
        <f t="shared" si="7"/>
        <v>88.46355819859623</v>
      </c>
      <c r="H37" s="67">
        <f t="shared" si="1"/>
        <v>11.533938062596555</v>
      </c>
      <c r="I37" s="68">
        <v>9.2</v>
      </c>
      <c r="J37" s="66"/>
      <c r="K37" s="68"/>
      <c r="L37" s="65">
        <v>12.4</v>
      </c>
      <c r="M37" s="65">
        <v>13.7</v>
      </c>
      <c r="N37" s="65">
        <v>14.6</v>
      </c>
      <c r="O37" s="66">
        <v>15</v>
      </c>
      <c r="P37" s="69" t="s">
        <v>150</v>
      </c>
      <c r="Q37" s="70">
        <v>32</v>
      </c>
      <c r="R37" s="67">
        <v>3.1</v>
      </c>
      <c r="S37" s="67">
        <v>86.4</v>
      </c>
      <c r="T37" s="67">
        <v>1.7</v>
      </c>
      <c r="U37" s="67"/>
      <c r="V37" s="71">
        <v>8</v>
      </c>
      <c r="W37" s="64">
        <v>1004.3</v>
      </c>
      <c r="X37" s="121">
        <f t="shared" si="2"/>
        <v>1014.5181970278301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15.365821170728879</v>
      </c>
      <c r="AI37">
        <f t="shared" si="5"/>
        <v>14.392152154059962</v>
      </c>
      <c r="AJ37">
        <f t="shared" si="6"/>
        <v>13.593152154059963</v>
      </c>
      <c r="AK37">
        <f t="shared" si="12"/>
        <v>11.533938062596555</v>
      </c>
      <c r="AU37">
        <f t="shared" si="13"/>
        <v>10.080365872368912</v>
      </c>
    </row>
    <row r="38" spans="1:47" ht="12.75">
      <c r="A38" s="72">
        <v>30</v>
      </c>
      <c r="B38" s="73">
        <v>13.2</v>
      </c>
      <c r="C38" s="74">
        <v>11</v>
      </c>
      <c r="D38" s="74">
        <v>18.1</v>
      </c>
      <c r="E38" s="74">
        <v>6.2</v>
      </c>
      <c r="F38" s="75">
        <f t="shared" si="0"/>
        <v>12.15</v>
      </c>
      <c r="G38" s="67">
        <f t="shared" si="7"/>
        <v>74.91755354960111</v>
      </c>
      <c r="H38" s="76">
        <f t="shared" si="1"/>
        <v>8.85425880212384</v>
      </c>
      <c r="I38" s="77">
        <v>1.5</v>
      </c>
      <c r="J38" s="75"/>
      <c r="K38" s="77"/>
      <c r="L38" s="74">
        <v>11.2</v>
      </c>
      <c r="M38" s="74">
        <v>12.6</v>
      </c>
      <c r="N38" s="74">
        <v>14.4</v>
      </c>
      <c r="O38" s="75">
        <v>15</v>
      </c>
      <c r="P38" s="78" t="s">
        <v>152</v>
      </c>
      <c r="Q38" s="79">
        <v>17</v>
      </c>
      <c r="R38" s="76">
        <v>3.2</v>
      </c>
      <c r="S38" s="76">
        <v>90.5</v>
      </c>
      <c r="T38" s="76">
        <v>0</v>
      </c>
      <c r="U38" s="76"/>
      <c r="V38" s="80">
        <v>5</v>
      </c>
      <c r="W38" s="73">
        <v>1015.7</v>
      </c>
      <c r="X38" s="121">
        <f t="shared" si="2"/>
        <v>1026.0414464564046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15.166585036022243</v>
      </c>
      <c r="AI38">
        <f t="shared" si="5"/>
        <v>13.120234466007751</v>
      </c>
      <c r="AJ38">
        <f t="shared" si="6"/>
        <v>11.362434466007752</v>
      </c>
      <c r="AK38">
        <f t="shared" si="12"/>
        <v>8.85425880212384</v>
      </c>
      <c r="AU38">
        <f t="shared" si="13"/>
        <v>10.074741153305544</v>
      </c>
    </row>
    <row r="39" spans="1:47" ht="12.75">
      <c r="A39" s="63">
        <v>31</v>
      </c>
      <c r="B39" s="64">
        <v>13</v>
      </c>
      <c r="C39" s="65">
        <v>12.1</v>
      </c>
      <c r="D39" s="65">
        <v>20.4</v>
      </c>
      <c r="E39" s="65">
        <v>3.1</v>
      </c>
      <c r="F39" s="66">
        <f t="shared" si="0"/>
        <v>11.75</v>
      </c>
      <c r="G39" s="67">
        <f t="shared" si="7"/>
        <v>89.45937577255904</v>
      </c>
      <c r="H39" s="67">
        <f t="shared" si="1"/>
        <v>11.308556565839702</v>
      </c>
      <c r="I39" s="68">
        <v>-0.3</v>
      </c>
      <c r="J39" s="66"/>
      <c r="K39" s="68"/>
      <c r="L39" s="65">
        <v>10.9</v>
      </c>
      <c r="M39" s="65">
        <v>12.2</v>
      </c>
      <c r="N39" s="65">
        <v>14.1</v>
      </c>
      <c r="O39" s="66">
        <v>14.8</v>
      </c>
      <c r="P39" s="69" t="s">
        <v>143</v>
      </c>
      <c r="Q39" s="70">
        <v>11</v>
      </c>
      <c r="R39" s="67">
        <v>6.6</v>
      </c>
      <c r="S39" s="67">
        <v>76.9</v>
      </c>
      <c r="T39" s="67">
        <v>0</v>
      </c>
      <c r="U39" s="67"/>
      <c r="V39" s="71">
        <v>0</v>
      </c>
      <c r="W39" s="64">
        <v>1017.4</v>
      </c>
      <c r="X39" s="121">
        <f t="shared" si="2"/>
        <v>1027.7660382817637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31</v>
      </c>
      <c r="AD39">
        <f t="shared" si="10"/>
        <v>31</v>
      </c>
      <c r="AE39">
        <f>IF((MAX($T$9:$T$39)=$T39),A39,0)</f>
        <v>0</v>
      </c>
      <c r="AF39">
        <f t="shared" si="4"/>
        <v>31</v>
      </c>
      <c r="AH39">
        <f t="shared" si="11"/>
        <v>14.96962212299885</v>
      </c>
      <c r="AI39">
        <f t="shared" si="5"/>
        <v>14.110830506745673</v>
      </c>
      <c r="AJ39">
        <f t="shared" si="6"/>
        <v>13.391730506745672</v>
      </c>
      <c r="AK39">
        <f t="shared" si="12"/>
        <v>11.308556565839702</v>
      </c>
      <c r="AU39">
        <f t="shared" si="13"/>
        <v>9.931923021772134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10.068041902124257</v>
      </c>
    </row>
    <row r="41" spans="1:47" ht="13.5" thickBot="1">
      <c r="A41" s="113" t="s">
        <v>19</v>
      </c>
      <c r="B41" s="114">
        <f>SUM(B9:B39)</f>
        <v>488.3</v>
      </c>
      <c r="C41" s="115">
        <f aca="true" t="shared" si="14" ref="C41:V41">SUM(C9:C39)</f>
        <v>442.2999999999999</v>
      </c>
      <c r="D41" s="115">
        <f t="shared" si="14"/>
        <v>631.1</v>
      </c>
      <c r="E41" s="115">
        <f t="shared" si="14"/>
        <v>338.5999999999999</v>
      </c>
      <c r="F41" s="116">
        <f t="shared" si="14"/>
        <v>484.8499999999999</v>
      </c>
      <c r="G41" s="117">
        <f t="shared" si="14"/>
        <v>2620.6382814478875</v>
      </c>
      <c r="H41" s="117">
        <f>SUM(H9:H39)</f>
        <v>405.6924635136538</v>
      </c>
      <c r="I41" s="118">
        <f t="shared" si="14"/>
        <v>249.79999999999998</v>
      </c>
      <c r="J41" s="116">
        <f t="shared" si="14"/>
        <v>0</v>
      </c>
      <c r="K41" s="118">
        <f t="shared" si="14"/>
        <v>0</v>
      </c>
      <c r="L41" s="115">
        <f t="shared" si="14"/>
        <v>462.7</v>
      </c>
      <c r="M41" s="115">
        <f t="shared" si="14"/>
        <v>465.59999999999997</v>
      </c>
      <c r="N41" s="115">
        <f t="shared" si="14"/>
        <v>485.89999999999986</v>
      </c>
      <c r="O41" s="116">
        <f t="shared" si="14"/>
        <v>482.6</v>
      </c>
      <c r="P41" s="114"/>
      <c r="Q41" s="119">
        <f t="shared" si="14"/>
        <v>690</v>
      </c>
      <c r="R41" s="117">
        <f t="shared" si="14"/>
        <v>79.5</v>
      </c>
      <c r="S41" s="117"/>
      <c r="T41" s="117">
        <f>SUM(T9:T39)</f>
        <v>95.80000000000001</v>
      </c>
      <c r="U41" s="139"/>
      <c r="V41" s="119">
        <f t="shared" si="14"/>
        <v>182</v>
      </c>
      <c r="W41" s="117">
        <f>SUM(W9:W39)</f>
        <v>31139.8</v>
      </c>
      <c r="X41" s="123">
        <f>SUM(X9:X39)</f>
        <v>31454.04928708154</v>
      </c>
      <c r="Y41" s="117">
        <f>SUM(Y9:Y39)</f>
        <v>0</v>
      </c>
      <c r="Z41" s="123">
        <f>SUM(Z9:Z39)</f>
        <v>0</v>
      </c>
      <c r="AA41" s="138">
        <f>SUM(AA9:AA39)</f>
        <v>1</v>
      </c>
      <c r="AB41">
        <f>MAX(AB9:AB39)</f>
        <v>16</v>
      </c>
      <c r="AC41">
        <f>MAX(AC9:AC39)</f>
        <v>31</v>
      </c>
      <c r="AD41">
        <f>MAX(AD9:AD39)</f>
        <v>31</v>
      </c>
      <c r="AE41">
        <f>MAX(AE9:AE39)</f>
        <v>25</v>
      </c>
      <c r="AF41">
        <f>MAX(AF9:AF39)</f>
        <v>31</v>
      </c>
      <c r="AU41">
        <f t="shared" si="13"/>
        <v>10.188534822084339</v>
      </c>
    </row>
    <row r="42" spans="1:47" ht="12.75">
      <c r="A42" s="72" t="s">
        <v>20</v>
      </c>
      <c r="B42" s="73">
        <f>AVERAGE(B9:B39)</f>
        <v>15.751612903225807</v>
      </c>
      <c r="C42" s="74">
        <f aca="true" t="shared" si="15" ref="C42:V42">AVERAGE(C9:C39)</f>
        <v>14.267741935483867</v>
      </c>
      <c r="D42" s="74">
        <f t="shared" si="15"/>
        <v>20.358064516129033</v>
      </c>
      <c r="E42" s="74">
        <f t="shared" si="15"/>
        <v>10.922580645161288</v>
      </c>
      <c r="F42" s="75">
        <f t="shared" si="15"/>
        <v>15.640322580645158</v>
      </c>
      <c r="G42" s="76">
        <f t="shared" si="15"/>
        <v>84.53671875638346</v>
      </c>
      <c r="H42" s="76">
        <f>AVERAGE(H9:H39)</f>
        <v>13.086853661730768</v>
      </c>
      <c r="I42" s="77">
        <f t="shared" si="15"/>
        <v>8.058064516129031</v>
      </c>
      <c r="J42" s="75" t="e">
        <f t="shared" si="15"/>
        <v>#DIV/0!</v>
      </c>
      <c r="K42" s="77" t="e">
        <f t="shared" si="15"/>
        <v>#DIV/0!</v>
      </c>
      <c r="L42" s="74">
        <f t="shared" si="15"/>
        <v>14.925806451612903</v>
      </c>
      <c r="M42" s="74">
        <f t="shared" si="15"/>
        <v>15.019354838709676</v>
      </c>
      <c r="N42" s="74">
        <f t="shared" si="15"/>
        <v>15.674193548387093</v>
      </c>
      <c r="O42" s="75">
        <f t="shared" si="15"/>
        <v>15.567741935483872</v>
      </c>
      <c r="P42" s="73"/>
      <c r="Q42" s="75">
        <f t="shared" si="15"/>
        <v>22.258064516129032</v>
      </c>
      <c r="R42" s="76">
        <f t="shared" si="15"/>
        <v>2.564516129032258</v>
      </c>
      <c r="S42" s="76"/>
      <c r="T42" s="76">
        <f>AVERAGE(T9:T39)</f>
        <v>3.3034482758620696</v>
      </c>
      <c r="U42" s="76"/>
      <c r="V42" s="76">
        <f t="shared" si="15"/>
        <v>5.870967741935484</v>
      </c>
      <c r="W42" s="76">
        <f>AVERAGE(W9:W39)</f>
        <v>1004.5096774193548</v>
      </c>
      <c r="X42" s="124">
        <f>AVERAGE(X9:X39)</f>
        <v>1014.6467511961787</v>
      </c>
      <c r="Y42" s="127"/>
      <c r="Z42" s="134"/>
      <c r="AA42" s="130"/>
      <c r="AU42">
        <f t="shared" si="13"/>
        <v>10.16533482253895</v>
      </c>
    </row>
    <row r="43" spans="1:47" ht="12.75">
      <c r="A43" s="72" t="s">
        <v>21</v>
      </c>
      <c r="B43" s="73">
        <f>MAX(B9:B39)</f>
        <v>19</v>
      </c>
      <c r="C43" s="74">
        <f aca="true" t="shared" si="16" ref="C43:V43">MAX(C9:C39)</f>
        <v>18.6</v>
      </c>
      <c r="D43" s="74">
        <f t="shared" si="16"/>
        <v>24.3</v>
      </c>
      <c r="E43" s="74">
        <f t="shared" si="16"/>
        <v>15.3</v>
      </c>
      <c r="F43" s="75">
        <f t="shared" si="16"/>
        <v>18.8</v>
      </c>
      <c r="G43" s="76">
        <f t="shared" si="16"/>
        <v>100</v>
      </c>
      <c r="H43" s="76">
        <f>MAX(H9:H39)</f>
        <v>18.360076632331253</v>
      </c>
      <c r="I43" s="77">
        <f t="shared" si="16"/>
        <v>15.4</v>
      </c>
      <c r="J43" s="75">
        <f t="shared" si="16"/>
        <v>0</v>
      </c>
      <c r="K43" s="77">
        <f t="shared" si="16"/>
        <v>0</v>
      </c>
      <c r="L43" s="74">
        <f t="shared" si="16"/>
        <v>17.9</v>
      </c>
      <c r="M43" s="74">
        <f t="shared" si="16"/>
        <v>16.9</v>
      </c>
      <c r="N43" s="74">
        <f t="shared" si="16"/>
        <v>16.4</v>
      </c>
      <c r="O43" s="75">
        <f t="shared" si="16"/>
        <v>16</v>
      </c>
      <c r="P43" s="73"/>
      <c r="Q43" s="70">
        <f t="shared" si="16"/>
        <v>36</v>
      </c>
      <c r="R43" s="76">
        <f t="shared" si="16"/>
        <v>6.6</v>
      </c>
      <c r="S43" s="76"/>
      <c r="T43" s="76">
        <f>MAX(T9:T39)</f>
        <v>15.7</v>
      </c>
      <c r="U43" s="140"/>
      <c r="V43" s="70">
        <f t="shared" si="16"/>
        <v>8</v>
      </c>
      <c r="W43" s="76">
        <f>MAX(W9:W39)</f>
        <v>1017.4</v>
      </c>
      <c r="X43" s="124">
        <f>MAX(X9:X39)</f>
        <v>1027.7660382817637</v>
      </c>
      <c r="Y43" s="127"/>
      <c r="Z43" s="134"/>
      <c r="AA43" s="127"/>
      <c r="AU43">
        <f t="shared" si="13"/>
        <v>10.168291091809085</v>
      </c>
    </row>
    <row r="44" spans="1:47" ht="13.5" thickBot="1">
      <c r="A44" s="81" t="s">
        <v>22</v>
      </c>
      <c r="B44" s="82">
        <f>MIN(B9:B39)</f>
        <v>12.8</v>
      </c>
      <c r="C44" s="83">
        <f aca="true" t="shared" si="17" ref="C44:V44">MIN(C9:C39)</f>
        <v>11</v>
      </c>
      <c r="D44" s="83">
        <f t="shared" si="17"/>
        <v>14</v>
      </c>
      <c r="E44" s="83">
        <f t="shared" si="17"/>
        <v>3.1</v>
      </c>
      <c r="F44" s="84">
        <f t="shared" si="17"/>
        <v>11.75</v>
      </c>
      <c r="G44" s="85">
        <f t="shared" si="17"/>
        <v>67.15490670585024</v>
      </c>
      <c r="H44" s="85">
        <f>MIN(H9:H39)</f>
        <v>8.85425880212384</v>
      </c>
      <c r="I44" s="86">
        <f t="shared" si="17"/>
        <v>-0.3</v>
      </c>
      <c r="J44" s="84">
        <f t="shared" si="17"/>
        <v>0</v>
      </c>
      <c r="K44" s="86">
        <f t="shared" si="17"/>
        <v>0</v>
      </c>
      <c r="L44" s="83">
        <f t="shared" si="17"/>
        <v>10.9</v>
      </c>
      <c r="M44" s="83">
        <f t="shared" si="17"/>
        <v>12.2</v>
      </c>
      <c r="N44" s="83">
        <f t="shared" si="17"/>
        <v>14.1</v>
      </c>
      <c r="O44" s="84">
        <f t="shared" si="17"/>
        <v>14.8</v>
      </c>
      <c r="P44" s="82"/>
      <c r="Q44" s="120">
        <f t="shared" si="17"/>
        <v>11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988.5</v>
      </c>
      <c r="X44" s="125">
        <f>MIN(X9:X39)</f>
        <v>998.4319230217721</v>
      </c>
      <c r="Y44" s="128"/>
      <c r="Z44" s="136"/>
      <c r="AA44" s="128"/>
      <c r="AU44">
        <f t="shared" si="13"/>
        <v>10.23153309889673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10.218197027830158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10.341446456404485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10.366038281763847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21</v>
      </c>
      <c r="C61">
        <f>DCOUNTA(T8:T38,1,C59:C60)</f>
        <v>14</v>
      </c>
      <c r="D61">
        <f>DCOUNTA(T8:T38,1,D59:D60)</f>
        <v>9</v>
      </c>
      <c r="F61">
        <f>DCOUNTA(T8:T38,1,F59:F60)</f>
        <v>2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19</v>
      </c>
      <c r="C64">
        <f>(C61-F61)</f>
        <v>12</v>
      </c>
      <c r="D64">
        <f>(D61-F61)</f>
        <v>7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4">
      <selection activeCell="E36" sqref="E36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4" t="s">
        <v>91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106</v>
      </c>
      <c r="I4" s="60" t="s">
        <v>56</v>
      </c>
      <c r="J4" s="60">
        <v>2010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5" t="s">
        <v>57</v>
      </c>
      <c r="H6" s="156"/>
      <c r="I6" s="156"/>
      <c r="J6" s="156"/>
      <c r="K6" s="156"/>
      <c r="L6" s="156"/>
      <c r="M6" s="156"/>
      <c r="N6" s="157"/>
    </row>
    <row r="7" spans="1:25" ht="12.75">
      <c r="A7" s="27" t="s">
        <v>29</v>
      </c>
      <c r="B7" s="3"/>
      <c r="C7" s="22">
        <f>Data1!$D$42</f>
        <v>20.358064516129033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10.922580645161288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15.640322580645158</v>
      </c>
      <c r="D9" s="5">
        <v>-0.8</v>
      </c>
      <c r="E9" s="3"/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24.3</v>
      </c>
      <c r="C10" s="5" t="s">
        <v>32</v>
      </c>
      <c r="D10" s="5">
        <f>Data1!$AB$41</f>
        <v>16</v>
      </c>
      <c r="E10" s="3"/>
      <c r="F10" s="40">
        <v>2</v>
      </c>
      <c r="G10" s="93" t="s">
        <v>109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3.1</v>
      </c>
      <c r="C11" s="5" t="s">
        <v>32</v>
      </c>
      <c r="D11" s="24">
        <f>Data1!$AC$41</f>
        <v>31</v>
      </c>
      <c r="E11" s="3"/>
      <c r="F11" s="40">
        <v>3</v>
      </c>
      <c r="G11" s="93" t="s">
        <v>110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-0.3</v>
      </c>
      <c r="C12" s="5" t="s">
        <v>32</v>
      </c>
      <c r="D12" s="24">
        <f>Data1!$AD$41</f>
        <v>31</v>
      </c>
      <c r="E12" s="3"/>
      <c r="F12" s="40">
        <v>4</v>
      </c>
      <c r="G12" s="93" t="s">
        <v>111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15.567741935483872</v>
      </c>
      <c r="C13" s="5"/>
      <c r="D13" s="24"/>
      <c r="E13" s="3"/>
      <c r="F13" s="40">
        <v>5</v>
      </c>
      <c r="G13" s="93" t="s">
        <v>112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118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117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120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95.80000000000001</v>
      </c>
      <c r="D17" s="5">
        <v>192</v>
      </c>
      <c r="E17" s="3"/>
      <c r="F17" s="40">
        <v>9</v>
      </c>
      <c r="G17" s="93" t="s">
        <v>122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19</v>
      </c>
      <c r="D18" s="5"/>
      <c r="E18" s="3"/>
      <c r="F18" s="40">
        <v>10</v>
      </c>
      <c r="G18" s="93" t="s">
        <v>123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12</v>
      </c>
      <c r="D19" s="5"/>
      <c r="E19" s="3"/>
      <c r="F19" s="40">
        <v>11</v>
      </c>
      <c r="G19" s="93" t="s">
        <v>125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7</v>
      </c>
      <c r="D20" s="5"/>
      <c r="E20" s="3"/>
      <c r="F20" s="40">
        <v>12</v>
      </c>
      <c r="G20" s="93" t="s">
        <v>126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15.7</v>
      </c>
      <c r="D21" s="5"/>
      <c r="E21" s="3"/>
      <c r="F21" s="40">
        <v>13</v>
      </c>
      <c r="G21" s="93" t="s">
        <v>134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25</v>
      </c>
      <c r="D22" s="5"/>
      <c r="E22" s="3"/>
      <c r="F22" s="40">
        <v>14</v>
      </c>
      <c r="G22" s="93" t="s">
        <v>135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136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131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6.6</v>
      </c>
      <c r="D25" s="5" t="s">
        <v>46</v>
      </c>
      <c r="E25" s="5">
        <f>Data1!$AF$41</f>
        <v>31</v>
      </c>
      <c r="F25" s="40">
        <v>17</v>
      </c>
      <c r="G25" s="93" t="s">
        <v>132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79.5</v>
      </c>
      <c r="D26" s="5" t="s">
        <v>46</v>
      </c>
      <c r="E26" s="3"/>
      <c r="F26" s="40">
        <v>18</v>
      </c>
      <c r="G26" s="93" t="s">
        <v>161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133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139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138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36</v>
      </c>
      <c r="D30" s="5"/>
      <c r="E30" s="5"/>
      <c r="F30" s="40">
        <v>22</v>
      </c>
      <c r="G30" s="93" t="s">
        <v>137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141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142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146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147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149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151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1</v>
      </c>
      <c r="D37" s="5" t="s">
        <v>162</v>
      </c>
      <c r="E37" s="3"/>
      <c r="F37" s="40">
        <v>29</v>
      </c>
      <c r="G37" s="93" t="s">
        <v>160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156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157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1</v>
      </c>
      <c r="D40" s="5" t="s">
        <v>163</v>
      </c>
      <c r="E40" s="3"/>
      <c r="F40" s="5"/>
      <c r="G40" s="35" t="s">
        <v>144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 t="s">
        <v>148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 t="s">
        <v>153</v>
      </c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145" t="s">
        <v>154</v>
      </c>
      <c r="B44" s="3" t="s">
        <v>155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159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2010-08-20T09:40:00Z</cp:lastPrinted>
  <dcterms:created xsi:type="dcterms:W3CDTF">1998-03-11T18:30:34Z</dcterms:created>
  <dcterms:modified xsi:type="dcterms:W3CDTF">2010-09-01T20:46:52Z</dcterms:modified>
  <cp:category/>
  <cp:version/>
  <cp:contentType/>
  <cp:contentStatus/>
</cp:coreProperties>
</file>