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<sst xmlns="http://schemas.openxmlformats.org/spreadsheetml/2006/main" count="156" uniqueCount="115">
  <si>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</si>
  <si>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</si>
  <si>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</si>
  <si>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</si>
  <si>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</si>
  <si>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</si>
  <si>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</si>
  <si>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</si>
  <si>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</si>
  <si>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</si>
  <si>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</si>
  <si>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</si>
  <si>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</si>
  <si>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</si>
  <si>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</si>
  <si>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</si>
  <si>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</si>
  <si>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</si>
  <si>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</si>
  <si>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</si>
  <si>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</si>
  <si>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</si>
  <si>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</si>
  <si>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</si>
  <si>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</si>
  <si>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</si>
  <si>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</si>
  <si>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</si>
  <si>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</si>
  <si>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</si>
  <si>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</si>
  <si>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</si>
  <si>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</si>
  <si>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</si>
  <si>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</si>
  <si>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</si>
  <si>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</si>
  <si>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</si>
  <si>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</si>
  <si>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</si>
  <si>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</si>
  <si>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</si>
  <si>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</si>
  <si>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</si>
  <si>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</si>
  <si>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</si>
  <si>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</si>
  <si>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</si>
  <si>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</si>
  <si>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</si>
  <si>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</si>
  <si>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</si>
  <si>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</si>
  <si>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</si>
  <si>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</si>
  <si>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</si>
  <si>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</si>
  <si>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</si>
  <si>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</si>
  <si>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</si>
  <si>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</si>
  <si>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</si>
  <si>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</si>
  <si>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</si>
  <si>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</si>
  <si>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</si>
  <si>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</si>
  <si>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</si>
  <si>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</si>
  <si>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</si>
  <si>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</si>
  <si>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</si>
  <si>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</si>
  <si>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</si>
  <si>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</si>
  <si>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</si>
  <si>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</si>
  <si>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</si>
  <si>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</si>
  <si>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</si>
  <si>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</si>
  <si>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</si>
  <si>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</si>
  <si>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</si>
  <si>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</si>
  <si>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</si>
  <si>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</si>
  <si>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</si>
  <si>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</si>
  <si>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</si>
  <si>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</si>
  <si>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</si>
  <si>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</si>
  <si>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</si>
  <si>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</si>
  <si>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</si>
  <si>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</si>
  <si>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</si>
  <si>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</si>
  <si>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</si>
  <si>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</si>
  <si>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*-4.9</t>
  </si>
  <si>
    <t>W</t>
  </si>
  <si>
    <t>S</t>
  </si>
  <si>
    <t>SW</t>
  </si>
  <si>
    <t>SE</t>
  </si>
  <si>
    <t>E</t>
  </si>
  <si>
    <t>CALM</t>
  </si>
  <si>
    <t>NE</t>
  </si>
  <si>
    <t>N</t>
  </si>
  <si>
    <t>NW</t>
  </si>
  <si>
    <t>tr</t>
  </si>
  <si>
    <t>cm</t>
  </si>
  <si>
    <t>Dec</t>
  </si>
  <si>
    <t>December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</si>
</sst>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4.5"/>
      <name val="Arial"/>
      <family val="0"/>
    </font>
    <font>
      <b/>
      <sz val="5.25"/>
      <name val="Arial"/>
      <family val="0"/>
    </font>
    <font>
      <b/>
      <sz val="4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165" fontId="0" fillId="2" borderId="50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5" fontId="0" fillId="2" borderId="53" xfId="0" applyNumberFormat="1" applyFill="1" applyBorder="1" applyAlignment="1">
      <alignment horizontal="center"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7" fontId="12" fillId="0" borderId="7" xfId="0" applyNumberFormat="1" applyFont="1" applyBorder="1" applyAlignment="1" applyProtection="1">
      <alignment horizontal="center"/>
      <protection/>
    </xf>
    <xf numFmtId="165" fontId="12" fillId="0" borderId="5" xfId="0" applyNumberFormat="1" applyFont="1" applyBorder="1" applyAlignment="1" applyProtection="1">
      <alignment horizontal="center"/>
      <protection/>
    </xf>
    <xf numFmtId="165" fontId="12" fillId="0" borderId="8" xfId="0" applyNumberFormat="1" applyFont="1" applyBorder="1" applyAlignment="1" applyProtection="1">
      <alignment horizontal="center"/>
      <protection/>
    </xf>
    <xf numFmtId="165" fontId="12" fillId="0" borderId="6" xfId="0" applyNumberFormat="1" applyFont="1" applyBorder="1" applyAlignment="1" applyProtection="1">
      <alignment horizontal="center"/>
      <protection/>
    </xf>
    <xf numFmtId="165" fontId="12" fillId="0" borderId="9" xfId="0" applyNumberFormat="1" applyFont="1" applyBorder="1" applyAlignment="1" applyProtection="1">
      <alignment horizontal="center"/>
      <protection/>
    </xf>
    <xf numFmtId="165" fontId="0" fillId="2" borderId="54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5" fontId="12" fillId="0" borderId="20" xfId="0" applyNumberFormat="1" applyFont="1" applyBorder="1" applyAlignment="1" applyProtection="1">
      <alignment horizontal="center"/>
      <protection/>
    </xf>
    <xf numFmtId="165" fontId="0" fillId="2" borderId="47" xfId="0" applyNumberFormat="1" applyFill="1" applyBorder="1" applyAlignment="1">
      <alignment horizontal="center"/>
    </xf>
    <xf numFmtId="0" fontId="0" fillId="0" borderId="43" xfId="0" applyBorder="1" applyAlignment="1">
      <alignment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167" fontId="12" fillId="0" borderId="12" xfId="0" applyNumberFormat="1" applyFont="1" applyBorder="1" applyAlignment="1" applyProtection="1">
      <alignment horizontal="center"/>
      <protection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165" fontId="0" fillId="2" borderId="48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165" fontId="0" fillId="2" borderId="57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32" xfId="0" applyBorder="1" applyAlignment="1">
      <alignment/>
    </xf>
    <xf numFmtId="0" fontId="0" fillId="0" borderId="58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9.1</c:v>
                </c:pt>
                <c:pt idx="1">
                  <c:v>4.2</c:v>
                </c:pt>
                <c:pt idx="2">
                  <c:v>9.1</c:v>
                </c:pt>
                <c:pt idx="3">
                  <c:v>9.2</c:v>
                </c:pt>
                <c:pt idx="4">
                  <c:v>12.8</c:v>
                </c:pt>
                <c:pt idx="5">
                  <c:v>7</c:v>
                </c:pt>
                <c:pt idx="6">
                  <c:v>9.5</c:v>
                </c:pt>
                <c:pt idx="7">
                  <c:v>6</c:v>
                </c:pt>
                <c:pt idx="8">
                  <c:v>4.3</c:v>
                </c:pt>
                <c:pt idx="9">
                  <c:v>4.4</c:v>
                </c:pt>
                <c:pt idx="10">
                  <c:v>4.7</c:v>
                </c:pt>
                <c:pt idx="11">
                  <c:v>8.8</c:v>
                </c:pt>
                <c:pt idx="12">
                  <c:v>7.3</c:v>
                </c:pt>
                <c:pt idx="13">
                  <c:v>2.3</c:v>
                </c:pt>
                <c:pt idx="14">
                  <c:v>4.5</c:v>
                </c:pt>
                <c:pt idx="15">
                  <c:v>3.9</c:v>
                </c:pt>
                <c:pt idx="16">
                  <c:v>5.6</c:v>
                </c:pt>
                <c:pt idx="17">
                  <c:v>5.9</c:v>
                </c:pt>
                <c:pt idx="18">
                  <c:v>6.2</c:v>
                </c:pt>
                <c:pt idx="19">
                  <c:v>4</c:v>
                </c:pt>
                <c:pt idx="20">
                  <c:v>7.4</c:v>
                </c:pt>
                <c:pt idx="21">
                  <c:v>1.8</c:v>
                </c:pt>
                <c:pt idx="22">
                  <c:v>6.3</c:v>
                </c:pt>
                <c:pt idx="23">
                  <c:v>8.7</c:v>
                </c:pt>
                <c:pt idx="24">
                  <c:v>4.5</c:v>
                </c:pt>
                <c:pt idx="25">
                  <c:v>5.5</c:v>
                </c:pt>
                <c:pt idx="26">
                  <c:v>8.5</c:v>
                </c:pt>
                <c:pt idx="27">
                  <c:v>5.8</c:v>
                </c:pt>
                <c:pt idx="28">
                  <c:v>2.3</c:v>
                </c:pt>
                <c:pt idx="29">
                  <c:v>1</c:v>
                </c:pt>
                <c:pt idx="30">
                  <c:v>-1.4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9.1</c:v>
                </c:pt>
                <c:pt idx="1">
                  <c:v>-1.4</c:v>
                </c:pt>
                <c:pt idx="2">
                  <c:v>-1</c:v>
                </c:pt>
                <c:pt idx="3">
                  <c:v>3.9</c:v>
                </c:pt>
                <c:pt idx="4">
                  <c:v>4.2</c:v>
                </c:pt>
                <c:pt idx="5">
                  <c:v>-1.3</c:v>
                </c:pt>
                <c:pt idx="6">
                  <c:v>-1</c:v>
                </c:pt>
                <c:pt idx="7">
                  <c:v>1.7</c:v>
                </c:pt>
                <c:pt idx="8">
                  <c:v>2.2</c:v>
                </c:pt>
                <c:pt idx="9">
                  <c:v>1.5</c:v>
                </c:pt>
                <c:pt idx="10">
                  <c:v>1.6</c:v>
                </c:pt>
                <c:pt idx="11">
                  <c:v>-2.1</c:v>
                </c:pt>
                <c:pt idx="12">
                  <c:v>1.2</c:v>
                </c:pt>
                <c:pt idx="13">
                  <c:v>-2.9</c:v>
                </c:pt>
                <c:pt idx="14">
                  <c:v>-4.9</c:v>
                </c:pt>
                <c:pt idx="15">
                  <c:v>0.9</c:v>
                </c:pt>
                <c:pt idx="16">
                  <c:v>-4</c:v>
                </c:pt>
                <c:pt idx="17">
                  <c:v>-1.7</c:v>
                </c:pt>
                <c:pt idx="18">
                  <c:v>0</c:v>
                </c:pt>
                <c:pt idx="19">
                  <c:v>-3.4</c:v>
                </c:pt>
                <c:pt idx="20">
                  <c:v>2.1</c:v>
                </c:pt>
                <c:pt idx="21">
                  <c:v>-2.1</c:v>
                </c:pt>
                <c:pt idx="22">
                  <c:v>-4.8</c:v>
                </c:pt>
                <c:pt idx="23">
                  <c:v>-3.4</c:v>
                </c:pt>
                <c:pt idx="24">
                  <c:v>3.9</c:v>
                </c:pt>
                <c:pt idx="25">
                  <c:v>-3</c:v>
                </c:pt>
                <c:pt idx="26">
                  <c:v>-2</c:v>
                </c:pt>
                <c:pt idx="27">
                  <c:v>4.6</c:v>
                </c:pt>
                <c:pt idx="28">
                  <c:v>0.8</c:v>
                </c:pt>
                <c:pt idx="29">
                  <c:v>-0.5</c:v>
                </c:pt>
                <c:pt idx="30">
                  <c:v>-8.3</c:v>
                </c:pt>
              </c:numCache>
            </c:numRef>
          </c:val>
          <c:smooth val="0"/>
        </c:ser>
        <c:marker val="1"/>
        <c:axId val="12153869"/>
        <c:axId val="42275958"/>
      </c:lineChart>
      <c:catAx>
        <c:axId val="1215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75958"/>
        <c:crosses val="autoZero"/>
        <c:auto val="1"/>
        <c:lblOffset val="100"/>
        <c:noMultiLvlLbl val="0"/>
      </c:catAx>
      <c:valAx>
        <c:axId val="4227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2153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1.4</c:v>
                </c:pt>
                <c:pt idx="1">
                  <c:v>0</c:v>
                </c:pt>
                <c:pt idx="2">
                  <c:v>8.7</c:v>
                </c:pt>
                <c:pt idx="3">
                  <c:v>2.9</c:v>
                </c:pt>
                <c:pt idx="4">
                  <c:v>0.6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</c:v>
                </c:pt>
                <c:pt idx="15">
                  <c:v>0</c:v>
                </c:pt>
                <c:pt idx="16">
                  <c:v>0.4</c:v>
                </c:pt>
                <c:pt idx="17">
                  <c:v>0</c:v>
                </c:pt>
                <c:pt idx="18">
                  <c:v>0</c:v>
                </c:pt>
                <c:pt idx="19">
                  <c:v>0.9</c:v>
                </c:pt>
                <c:pt idx="20">
                  <c:v>2.5</c:v>
                </c:pt>
                <c:pt idx="21">
                  <c:v>0</c:v>
                </c:pt>
                <c:pt idx="22">
                  <c:v>0.5</c:v>
                </c:pt>
                <c:pt idx="23">
                  <c:v>4.8</c:v>
                </c:pt>
                <c:pt idx="24">
                  <c:v>0</c:v>
                </c:pt>
                <c:pt idx="25">
                  <c:v>0.7</c:v>
                </c:pt>
                <c:pt idx="26">
                  <c:v>1</c:v>
                </c:pt>
                <c:pt idx="27">
                  <c:v>0.2</c:v>
                </c:pt>
                <c:pt idx="28">
                  <c:v>2.9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4939303"/>
        <c:axId val="1800544"/>
      </c:barChart>
      <c:catAx>
        <c:axId val="44939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0544"/>
        <c:crosses val="autoZero"/>
        <c:auto val="1"/>
        <c:lblOffset val="100"/>
        <c:noMultiLvlLbl val="0"/>
      </c:catAx>
      <c:valAx>
        <c:axId val="1800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4939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16204897"/>
        <c:axId val="11626346"/>
      </c:barChart>
      <c:catAx>
        <c:axId val="1620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6346"/>
        <c:crosses val="autoZero"/>
        <c:auto val="1"/>
        <c:lblOffset val="100"/>
        <c:noMultiLvlLbl val="0"/>
      </c:catAx>
      <c:valAx>
        <c:axId val="1162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6204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37528251"/>
        <c:axId val="2209940"/>
      </c:lineChart>
      <c:catAx>
        <c:axId val="37528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940"/>
        <c:crosses val="autoZero"/>
        <c:auto val="1"/>
        <c:lblOffset val="100"/>
        <c:noMultiLvlLbl val="0"/>
      </c:catAx>
      <c:valAx>
        <c:axId val="2209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528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19889461"/>
        <c:axId val="44787422"/>
      </c:lineChart>
      <c:catAx>
        <c:axId val="198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87422"/>
        <c:crosses val="autoZero"/>
        <c:auto val="1"/>
        <c:lblOffset val="100"/>
        <c:noMultiLvlLbl val="0"/>
      </c:catAx>
      <c:valAx>
        <c:axId val="44787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988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433615"/>
        <c:axId val="3902536"/>
      </c:lineChart>
      <c:catAx>
        <c:axId val="43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536"/>
        <c:crosses val="autoZero"/>
        <c:auto val="1"/>
        <c:lblOffset val="100"/>
        <c:noMultiLvlLbl val="0"/>
      </c:catAx>
      <c:valAx>
        <c:axId val="390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33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5122825"/>
        <c:axId val="47669970"/>
      </c:barChart>
      <c:catAx>
        <c:axId val="3512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122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8.691279827286124</c:v>
                </c:pt>
                <c:pt idx="1">
                  <c:v>-1.5544887988482818</c:v>
                </c:pt>
                <c:pt idx="2">
                  <c:v>4.1999999999999975</c:v>
                </c:pt>
                <c:pt idx="3">
                  <c:v>7.14539966520573</c:v>
                </c:pt>
                <c:pt idx="4">
                  <c:v>7.1</c:v>
                </c:pt>
                <c:pt idx="5">
                  <c:v>-1.5544887988482818</c:v>
                </c:pt>
                <c:pt idx="6">
                  <c:v>6.136552456985945</c:v>
                </c:pt>
                <c:pt idx="7">
                  <c:v>1.6387951826774954</c:v>
                </c:pt>
                <c:pt idx="8">
                  <c:v>1.7398183364858717</c:v>
                </c:pt>
                <c:pt idx="9">
                  <c:v>1.3356805136065613</c:v>
                </c:pt>
                <c:pt idx="10">
                  <c:v>3.0999999999999996</c:v>
                </c:pt>
                <c:pt idx="11">
                  <c:v>0.38202660849952613</c:v>
                </c:pt>
                <c:pt idx="12">
                  <c:v>5.05849620465754</c:v>
                </c:pt>
                <c:pt idx="13">
                  <c:v>-3.2968966226568375</c:v>
                </c:pt>
                <c:pt idx="14">
                  <c:v>0.3521263839449102</c:v>
                </c:pt>
                <c:pt idx="15">
                  <c:v>1.723766675474265</c:v>
                </c:pt>
                <c:pt idx="16">
                  <c:v>-1.9833017505064727</c:v>
                </c:pt>
                <c:pt idx="17">
                  <c:v>5.170553024829862</c:v>
                </c:pt>
                <c:pt idx="18">
                  <c:v>1.7820866477760822</c:v>
                </c:pt>
                <c:pt idx="19">
                  <c:v>-4.232458145520918</c:v>
                </c:pt>
                <c:pt idx="20">
                  <c:v>4.2343031135072335</c:v>
                </c:pt>
                <c:pt idx="21">
                  <c:v>-3.5536592581348536</c:v>
                </c:pt>
                <c:pt idx="22">
                  <c:v>-3.5024733329447773</c:v>
                </c:pt>
                <c:pt idx="23">
                  <c:v>5.162497013037206</c:v>
                </c:pt>
                <c:pt idx="24">
                  <c:v>3.1644312908230536</c:v>
                </c:pt>
                <c:pt idx="25">
                  <c:v>-3.378491866481159</c:v>
                </c:pt>
                <c:pt idx="26">
                  <c:v>4.735182573045007</c:v>
                </c:pt>
                <c:pt idx="27">
                  <c:v>0.4217912208842663</c:v>
                </c:pt>
                <c:pt idx="28">
                  <c:v>1.208191049587423</c:v>
                </c:pt>
                <c:pt idx="29">
                  <c:v>-0.05702226625105103</c:v>
                </c:pt>
                <c:pt idx="30">
                  <c:v>-8.177229516053366</c:v>
                </c:pt>
              </c:numCache>
            </c:numRef>
          </c:val>
          <c:smooth val="0"/>
        </c:ser>
        <c:marker val="1"/>
        <c:axId val="26376547"/>
        <c:axId val="36062332"/>
      </c:lineChart>
      <c:catAx>
        <c:axId val="2637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2332"/>
        <c:crosses val="autoZero"/>
        <c:auto val="1"/>
        <c:lblOffset val="100"/>
        <c:noMultiLvlLbl val="0"/>
      </c:catAx>
      <c:valAx>
        <c:axId val="36062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6376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d58a996-89fe-4db0-bd78-7ef7d8a624ca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0bafe08-260d-4408-bda7-88f14fc1a320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0.03525</cdr:y>
    </cdr:from>
    <cdr:to>
      <cdr:x>0.91125</cdr:x>
      <cdr:y>0.06975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47650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d9048de-5e3e-4903-baf9-ac2f5f42db15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0.51125</cdr:y>
    </cdr:from>
    <cdr:to>
      <cdr:x>0.522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34200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784c168-3197-48c8-8fd6-319fd06ec70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0.798</cdr:x>
      <cdr:y>0.0255</cdr:y>
    </cdr:from>
    <cdr:to>
      <cdr:x>0.88675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9182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b3aaa2d-e2e3-45f0-a1d4-ff2334e9607c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dd1f4ee-4599-4ed7-a497-eb366f15abc5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0b14869-572f-4ece-a9e9-b6eb3e2e7b06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c15dc2e-6011-47d9-b9d6-c6ca19fecb05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3c3dad6-fe6f-460b-b0f2-8e706adad095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4" activePane="bottomLeft" state="split"/>
      <selection pane="topLeft" activeCell="R5" sqref="R5"/>
      <selection pane="bottomLeft" activeCell="Y37" sqref="Y37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94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113</v>
      </c>
      <c r="R4" s="60">
        <v>2001</v>
      </c>
      <c r="S4" s="7"/>
      <c r="T4" s="7"/>
      <c r="U4" s="60"/>
      <c r="V4" s="18"/>
      <c r="W4" s="97"/>
      <c r="X4" s="94"/>
      <c r="Y4" s="180" t="s">
        <v>95</v>
      </c>
      <c r="Z4" s="123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81"/>
      <c r="Z5" s="124"/>
      <c r="AA5" s="42" t="s">
        <v>88</v>
      </c>
    </row>
    <row r="6" spans="1:26" ht="13.5" customHeight="1" thickBot="1">
      <c r="A6" s="31" t="s">
        <v>0</v>
      </c>
      <c r="B6" s="175" t="s">
        <v>1</v>
      </c>
      <c r="C6" s="176"/>
      <c r="D6" s="176"/>
      <c r="E6" s="176"/>
      <c r="F6" s="177"/>
      <c r="G6" s="31" t="s">
        <v>77</v>
      </c>
      <c r="H6" s="57" t="s">
        <v>82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64</v>
      </c>
      <c r="W6" s="99" t="s">
        <v>64</v>
      </c>
      <c r="X6" s="178" t="s">
        <v>29</v>
      </c>
      <c r="Y6" s="181"/>
      <c r="Z6" s="124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76</v>
      </c>
      <c r="H7" s="58" t="s">
        <v>83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93</v>
      </c>
      <c r="S7" s="32"/>
      <c r="T7" s="32" t="s">
        <v>49</v>
      </c>
      <c r="U7" s="37" t="s">
        <v>13</v>
      </c>
      <c r="V7" s="39" t="s">
        <v>65</v>
      </c>
      <c r="W7" s="100" t="s">
        <v>66</v>
      </c>
      <c r="X7" s="178"/>
      <c r="Y7" s="181"/>
      <c r="Z7" s="124"/>
    </row>
    <row r="8" spans="1:41" ht="40.5" thickBot="1">
      <c r="A8" s="33"/>
      <c r="B8" s="136" t="s">
        <v>16</v>
      </c>
      <c r="C8" s="137" t="s">
        <v>17</v>
      </c>
      <c r="D8" s="137" t="s">
        <v>14</v>
      </c>
      <c r="E8" s="137" t="s">
        <v>15</v>
      </c>
      <c r="F8" s="10" t="s">
        <v>60</v>
      </c>
      <c r="G8" s="33" t="s">
        <v>39</v>
      </c>
      <c r="H8" s="33" t="s">
        <v>84</v>
      </c>
      <c r="I8" s="152" t="s">
        <v>18</v>
      </c>
      <c r="J8" s="20" t="s">
        <v>19</v>
      </c>
      <c r="K8" s="56" t="s">
        <v>99</v>
      </c>
      <c r="L8" s="8" t="s">
        <v>100</v>
      </c>
      <c r="M8" s="8" t="s">
        <v>61</v>
      </c>
      <c r="N8" s="8" t="s">
        <v>62</v>
      </c>
      <c r="O8" s="20" t="s">
        <v>63</v>
      </c>
      <c r="P8" s="136" t="s">
        <v>89</v>
      </c>
      <c r="Q8" s="160" t="s">
        <v>96</v>
      </c>
      <c r="R8" s="10" t="s">
        <v>12</v>
      </c>
      <c r="S8" s="167" t="s">
        <v>20</v>
      </c>
      <c r="T8" s="33" t="s">
        <v>98</v>
      </c>
      <c r="U8" s="33" t="s">
        <v>21</v>
      </c>
      <c r="V8" s="33" t="s">
        <v>67</v>
      </c>
      <c r="W8" s="171" t="s">
        <v>67</v>
      </c>
      <c r="X8" s="179"/>
      <c r="Y8" s="182"/>
      <c r="Z8" s="124" t="s">
        <v>27</v>
      </c>
      <c r="AA8" t="s">
        <v>70</v>
      </c>
      <c r="AB8" t="s">
        <v>71</v>
      </c>
      <c r="AC8" t="s">
        <v>72</v>
      </c>
      <c r="AD8" t="s">
        <v>73</v>
      </c>
      <c r="AE8" t="s">
        <v>74</v>
      </c>
      <c r="AG8" t="s">
        <v>78</v>
      </c>
      <c r="AH8" t="s">
        <v>79</v>
      </c>
      <c r="AI8" t="s">
        <v>81</v>
      </c>
      <c r="AJ8" t="s">
        <v>80</v>
      </c>
      <c r="AL8" t="s">
        <v>58</v>
      </c>
      <c r="AM8" t="s">
        <v>91</v>
      </c>
      <c r="AN8" t="s">
        <v>92</v>
      </c>
      <c r="AO8" t="s">
        <v>93</v>
      </c>
    </row>
    <row r="9" spans="1:41" ht="12.75">
      <c r="A9" s="134">
        <v>1</v>
      </c>
      <c r="B9" s="142">
        <v>9.1</v>
      </c>
      <c r="C9" s="143">
        <v>8.9</v>
      </c>
      <c r="D9" s="111">
        <v>9.1</v>
      </c>
      <c r="E9" s="143">
        <v>9.1</v>
      </c>
      <c r="F9" s="132">
        <f aca="true" t="shared" si="0" ref="F9:F39">AVERAGE(D9:E9)</f>
        <v>9.1</v>
      </c>
      <c r="G9" s="65">
        <f>100*(AI9/AG9)</f>
        <v>97.27509783158703</v>
      </c>
      <c r="H9" s="151">
        <f aca="true" t="shared" si="1" ref="H9:H39">AJ9</f>
        <v>8.691279827286124</v>
      </c>
      <c r="I9" s="156">
        <v>8.5</v>
      </c>
      <c r="J9" s="132"/>
      <c r="K9" s="66"/>
      <c r="L9" s="64"/>
      <c r="M9" s="64"/>
      <c r="N9" s="64"/>
      <c r="O9" s="114"/>
      <c r="P9" s="139" t="s">
        <v>102</v>
      </c>
      <c r="Q9" s="162">
        <v>24</v>
      </c>
      <c r="R9" s="165"/>
      <c r="S9" s="153">
        <v>1.4</v>
      </c>
      <c r="T9" s="132"/>
      <c r="U9" s="68"/>
      <c r="V9" s="151"/>
      <c r="W9" s="172">
        <v>1012</v>
      </c>
      <c r="X9" s="169"/>
      <c r="Y9" s="125">
        <v>0</v>
      </c>
      <c r="Z9" s="118"/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11.552622622814317</v>
      </c>
      <c r="AH9">
        <f aca="true" t="shared" si="4" ref="AH9:AH39">IF(V9&gt;=0,6.107*EXP(17.38*(C9/(239+C9))),6.107*EXP(22.44*(C9/(272.4+C9))))</f>
        <v>11.397624958456682</v>
      </c>
      <c r="AI9">
        <f aca="true" t="shared" si="5" ref="AI9:AI39">IF(C9&gt;=0,AH9-(0.000799*1000*(B9-C9)),AH9-(0.00072*1000*(B9-C9)))</f>
        <v>11.237824958456683</v>
      </c>
      <c r="AJ9">
        <f>239*LN(AI9/6.107)/(17.38-LN(AI9/6.107))</f>
        <v>8.691279827286124</v>
      </c>
      <c r="AL9">
        <f>COUNTIF(U9:U39,"&lt;1")</f>
        <v>0</v>
      </c>
      <c r="AM9">
        <f>COUNTIF(E9:E39,"&lt;0")</f>
        <v>17</v>
      </c>
      <c r="AN9">
        <f>COUNTIF(I9:I39,"&lt;0")</f>
        <v>23</v>
      </c>
      <c r="AO9">
        <f>COUNTIF(Q9:Q39,"&gt;=39")</f>
        <v>2</v>
      </c>
    </row>
    <row r="10" spans="1:36" ht="12.75">
      <c r="A10" s="135">
        <v>2</v>
      </c>
      <c r="B10" s="144">
        <v>-1</v>
      </c>
      <c r="C10" s="145">
        <v>-1.2</v>
      </c>
      <c r="D10" s="74">
        <v>4.2</v>
      </c>
      <c r="E10" s="145">
        <v>-1.4</v>
      </c>
      <c r="F10" s="147">
        <f t="shared" si="0"/>
        <v>1.4000000000000001</v>
      </c>
      <c r="G10" s="65">
        <f aca="true" t="shared" si="6" ref="G10:G39">100*(AI10/AG10)</f>
        <v>96.00626382126447</v>
      </c>
      <c r="H10" s="116">
        <f t="shared" si="1"/>
        <v>-1.5544887988482818</v>
      </c>
      <c r="I10" s="157">
        <v>-4.1</v>
      </c>
      <c r="J10" s="147"/>
      <c r="K10" s="74"/>
      <c r="L10" s="71"/>
      <c r="M10" s="71"/>
      <c r="N10" s="71"/>
      <c r="O10" s="159"/>
      <c r="P10" s="140" t="s">
        <v>102</v>
      </c>
      <c r="Q10" s="163">
        <v>8</v>
      </c>
      <c r="R10" s="166"/>
      <c r="S10" s="154" t="s">
        <v>111</v>
      </c>
      <c r="T10" s="147"/>
      <c r="U10" s="75"/>
      <c r="V10" s="116"/>
      <c r="W10" s="173">
        <v>1029</v>
      </c>
      <c r="X10" s="170"/>
      <c r="Y10" s="126">
        <v>0</v>
      </c>
      <c r="Z10" s="119"/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5.676929151302562</v>
      </c>
      <c r="AH10">
        <f t="shared" si="4"/>
        <v>5.594207577945808</v>
      </c>
      <c r="AI10">
        <f t="shared" si="5"/>
        <v>5.4502075779458075</v>
      </c>
      <c r="AJ10">
        <f aca="true" t="shared" si="11" ref="AJ10:AJ39">239*LN(AI10/6.107)/(17.38-LN(AI10/6.107))</f>
        <v>-1.5544887988482818</v>
      </c>
    </row>
    <row r="11" spans="1:36" ht="12.75">
      <c r="A11" s="134">
        <v>3</v>
      </c>
      <c r="B11" s="144">
        <v>4.2</v>
      </c>
      <c r="C11" s="145">
        <v>4.2</v>
      </c>
      <c r="D11" s="74">
        <v>9.1</v>
      </c>
      <c r="E11" s="145">
        <v>-1</v>
      </c>
      <c r="F11" s="132">
        <f t="shared" si="0"/>
        <v>4.05</v>
      </c>
      <c r="G11" s="65">
        <f t="shared" si="6"/>
        <v>100</v>
      </c>
      <c r="H11" s="151">
        <f t="shared" si="1"/>
        <v>4.1999999999999975</v>
      </c>
      <c r="I11" s="157">
        <v>-3.8</v>
      </c>
      <c r="J11" s="132"/>
      <c r="K11" s="66"/>
      <c r="L11" s="64"/>
      <c r="M11" s="64"/>
      <c r="N11" s="64"/>
      <c r="O11" s="114"/>
      <c r="P11" s="140" t="s">
        <v>103</v>
      </c>
      <c r="Q11" s="163">
        <v>29</v>
      </c>
      <c r="R11" s="165"/>
      <c r="S11" s="154">
        <v>8.7</v>
      </c>
      <c r="T11" s="132"/>
      <c r="U11" s="68"/>
      <c r="V11" s="151"/>
      <c r="W11" s="173">
        <v>1025</v>
      </c>
      <c r="X11" s="170"/>
      <c r="Y11" s="126">
        <v>0</v>
      </c>
      <c r="Z11" s="119"/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3</v>
      </c>
      <c r="AE11">
        <f t="shared" si="3"/>
        <v>3</v>
      </c>
      <c r="AG11">
        <f t="shared" si="10"/>
        <v>8.244808096108713</v>
      </c>
      <c r="AH11">
        <f t="shared" si="4"/>
        <v>8.244808096108713</v>
      </c>
      <c r="AI11">
        <f t="shared" si="5"/>
        <v>8.244808096108713</v>
      </c>
      <c r="AJ11">
        <f t="shared" si="11"/>
        <v>4.1999999999999975</v>
      </c>
    </row>
    <row r="12" spans="1:36" ht="12.75">
      <c r="A12" s="135">
        <v>4</v>
      </c>
      <c r="B12" s="144">
        <v>8</v>
      </c>
      <c r="C12" s="145">
        <v>7.6</v>
      </c>
      <c r="D12" s="150">
        <v>9.2</v>
      </c>
      <c r="E12" s="145">
        <v>3.9</v>
      </c>
      <c r="F12" s="147">
        <f t="shared" si="0"/>
        <v>6.55</v>
      </c>
      <c r="G12" s="65">
        <f t="shared" si="6"/>
        <v>94.32840781321701</v>
      </c>
      <c r="H12" s="116">
        <f t="shared" si="1"/>
        <v>7.14539966520573</v>
      </c>
      <c r="I12" s="157">
        <v>4</v>
      </c>
      <c r="J12" s="147"/>
      <c r="K12" s="74"/>
      <c r="L12" s="71"/>
      <c r="M12" s="71"/>
      <c r="N12" s="71"/>
      <c r="O12" s="159"/>
      <c r="P12" s="140" t="s">
        <v>104</v>
      </c>
      <c r="Q12" s="163">
        <v>19</v>
      </c>
      <c r="R12" s="166"/>
      <c r="S12" s="154">
        <v>2.9</v>
      </c>
      <c r="T12" s="147"/>
      <c r="U12" s="75"/>
      <c r="V12" s="116"/>
      <c r="W12" s="173">
        <v>1010</v>
      </c>
      <c r="X12" s="170"/>
      <c r="Y12" s="126">
        <v>0</v>
      </c>
      <c r="Z12" s="119"/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10.722567515390086</v>
      </c>
      <c r="AH12">
        <f t="shared" si="4"/>
        <v>10.434027213964692</v>
      </c>
      <c r="AI12">
        <f t="shared" si="5"/>
        <v>10.114427213964692</v>
      </c>
      <c r="AJ12">
        <f t="shared" si="11"/>
        <v>7.14539966520573</v>
      </c>
    </row>
    <row r="13" spans="1:36" ht="12.75">
      <c r="A13" s="134">
        <v>5</v>
      </c>
      <c r="B13" s="144">
        <v>7.1</v>
      </c>
      <c r="C13" s="145">
        <v>7.1</v>
      </c>
      <c r="D13" s="150">
        <v>12.8</v>
      </c>
      <c r="E13" s="145">
        <v>4.2</v>
      </c>
      <c r="F13" s="132">
        <f t="shared" si="0"/>
        <v>8.5</v>
      </c>
      <c r="G13" s="65">
        <f t="shared" si="6"/>
        <v>100</v>
      </c>
      <c r="H13" s="151">
        <f t="shared" si="1"/>
        <v>7.1</v>
      </c>
      <c r="I13" s="157">
        <v>1.2</v>
      </c>
      <c r="J13" s="132"/>
      <c r="K13" s="66"/>
      <c r="L13" s="64"/>
      <c r="M13" s="64"/>
      <c r="N13" s="64"/>
      <c r="O13" s="114"/>
      <c r="P13" s="140" t="s">
        <v>105</v>
      </c>
      <c r="Q13" s="163">
        <v>40</v>
      </c>
      <c r="R13" s="165"/>
      <c r="S13" s="154">
        <v>0.6</v>
      </c>
      <c r="T13" s="132"/>
      <c r="U13" s="68"/>
      <c r="V13" s="151"/>
      <c r="W13" s="173">
        <v>1013</v>
      </c>
      <c r="X13" s="170"/>
      <c r="Y13" s="126">
        <v>0</v>
      </c>
      <c r="Z13" s="119"/>
      <c r="AA13">
        <f t="shared" si="7"/>
        <v>5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10.082988668281233</v>
      </c>
      <c r="AH13">
        <f t="shared" si="4"/>
        <v>10.082988668281233</v>
      </c>
      <c r="AI13">
        <f t="shared" si="5"/>
        <v>10.082988668281233</v>
      </c>
      <c r="AJ13">
        <f t="shared" si="11"/>
        <v>7.1</v>
      </c>
    </row>
    <row r="14" spans="1:36" ht="12.75">
      <c r="A14" s="135">
        <v>6</v>
      </c>
      <c r="B14" s="144">
        <v>-1</v>
      </c>
      <c r="C14" s="145">
        <v>-1.2</v>
      </c>
      <c r="D14" s="150">
        <v>7</v>
      </c>
      <c r="E14" s="145">
        <v>-1.3</v>
      </c>
      <c r="F14" s="147">
        <f t="shared" si="0"/>
        <v>2.85</v>
      </c>
      <c r="G14" s="65">
        <f t="shared" si="6"/>
        <v>96.00626382126447</v>
      </c>
      <c r="H14" s="116">
        <f t="shared" si="1"/>
        <v>-1.5544887988482818</v>
      </c>
      <c r="I14" s="157">
        <v>-4.9</v>
      </c>
      <c r="J14" s="147"/>
      <c r="K14" s="74"/>
      <c r="L14" s="71"/>
      <c r="M14" s="71"/>
      <c r="N14" s="71"/>
      <c r="O14" s="159"/>
      <c r="P14" s="140" t="s">
        <v>105</v>
      </c>
      <c r="Q14" s="163">
        <v>10</v>
      </c>
      <c r="R14" s="166"/>
      <c r="S14" s="154">
        <v>0.1</v>
      </c>
      <c r="T14" s="147"/>
      <c r="U14" s="75"/>
      <c r="V14" s="116"/>
      <c r="W14" s="173">
        <v>1033</v>
      </c>
      <c r="X14" s="170"/>
      <c r="Y14" s="126">
        <v>0</v>
      </c>
      <c r="Z14" s="119"/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5.676929151302562</v>
      </c>
      <c r="AH14">
        <f t="shared" si="4"/>
        <v>5.594207577945808</v>
      </c>
      <c r="AI14">
        <f t="shared" si="5"/>
        <v>5.4502075779458075</v>
      </c>
      <c r="AJ14">
        <f t="shared" si="11"/>
        <v>-1.5544887988482818</v>
      </c>
    </row>
    <row r="15" spans="1:36" ht="12.75">
      <c r="A15" s="134">
        <v>7</v>
      </c>
      <c r="B15" s="144">
        <v>6.8</v>
      </c>
      <c r="C15" s="145">
        <v>6.5</v>
      </c>
      <c r="D15" s="150">
        <v>9.5</v>
      </c>
      <c r="E15" s="145">
        <v>-1</v>
      </c>
      <c r="F15" s="132">
        <f t="shared" si="0"/>
        <v>4.25</v>
      </c>
      <c r="G15" s="65">
        <f t="shared" si="6"/>
        <v>95.52935097120974</v>
      </c>
      <c r="H15" s="151">
        <f t="shared" si="1"/>
        <v>6.136552456985945</v>
      </c>
      <c r="I15" s="157" t="s">
        <v>101</v>
      </c>
      <c r="J15" s="132"/>
      <c r="K15" s="66"/>
      <c r="L15" s="64"/>
      <c r="M15" s="64"/>
      <c r="N15" s="64"/>
      <c r="O15" s="114"/>
      <c r="P15" s="140" t="s">
        <v>105</v>
      </c>
      <c r="Q15" s="163">
        <v>16</v>
      </c>
      <c r="R15" s="165"/>
      <c r="S15" s="154">
        <v>0</v>
      </c>
      <c r="T15" s="132"/>
      <c r="U15" s="68"/>
      <c r="V15" s="151"/>
      <c r="W15" s="173">
        <v>1034</v>
      </c>
      <c r="X15" s="170"/>
      <c r="Y15" s="126">
        <v>0</v>
      </c>
      <c r="Z15" s="119"/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9.877400046010854</v>
      </c>
      <c r="AH15">
        <f t="shared" si="4"/>
        <v>9.67551615678414</v>
      </c>
      <c r="AI15">
        <f t="shared" si="5"/>
        <v>9.43581615678414</v>
      </c>
      <c r="AJ15">
        <f t="shared" si="11"/>
        <v>6.136552456985945</v>
      </c>
    </row>
    <row r="16" spans="1:36" ht="12.75">
      <c r="A16" s="135">
        <v>8</v>
      </c>
      <c r="B16" s="144">
        <v>1.9</v>
      </c>
      <c r="C16" s="145">
        <v>1.8</v>
      </c>
      <c r="D16" s="150">
        <v>6</v>
      </c>
      <c r="E16" s="145">
        <v>1.7</v>
      </c>
      <c r="F16" s="147">
        <f t="shared" si="0"/>
        <v>3.85</v>
      </c>
      <c r="G16" s="65">
        <f t="shared" si="6"/>
        <v>98.14574910663212</v>
      </c>
      <c r="H16" s="116">
        <f t="shared" si="1"/>
        <v>1.6387951826774954</v>
      </c>
      <c r="I16" s="157">
        <v>-1.3</v>
      </c>
      <c r="J16" s="147"/>
      <c r="K16" s="74"/>
      <c r="L16" s="71"/>
      <c r="M16" s="71"/>
      <c r="N16" s="71"/>
      <c r="O16" s="159"/>
      <c r="P16" s="140" t="s">
        <v>105</v>
      </c>
      <c r="Q16" s="163">
        <v>8</v>
      </c>
      <c r="R16" s="166"/>
      <c r="S16" s="154">
        <v>0</v>
      </c>
      <c r="T16" s="147"/>
      <c r="U16" s="75"/>
      <c r="V16" s="116"/>
      <c r="W16" s="173">
        <v>1038</v>
      </c>
      <c r="X16" s="170"/>
      <c r="Y16" s="126">
        <v>0</v>
      </c>
      <c r="Z16" s="119"/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7.004223188734711</v>
      </c>
      <c r="AH16">
        <f t="shared" si="4"/>
        <v>6.954247317684119</v>
      </c>
      <c r="AI16">
        <f t="shared" si="5"/>
        <v>6.874347317684118</v>
      </c>
      <c r="AJ16">
        <f t="shared" si="11"/>
        <v>1.6387951826774954</v>
      </c>
    </row>
    <row r="17" spans="1:46" ht="12.75">
      <c r="A17" s="134">
        <v>9</v>
      </c>
      <c r="B17" s="144">
        <v>2</v>
      </c>
      <c r="C17" s="145">
        <v>1.9</v>
      </c>
      <c r="D17" s="150">
        <v>4.3</v>
      </c>
      <c r="E17" s="145">
        <v>2.2</v>
      </c>
      <c r="F17" s="132">
        <f t="shared" si="0"/>
        <v>3.25</v>
      </c>
      <c r="G17" s="65">
        <f t="shared" si="6"/>
        <v>98.15447168804357</v>
      </c>
      <c r="H17" s="151">
        <f t="shared" si="1"/>
        <v>1.7398183364858717</v>
      </c>
      <c r="I17" s="157">
        <v>-6.4</v>
      </c>
      <c r="J17" s="132"/>
      <c r="K17" s="66"/>
      <c r="L17" s="64"/>
      <c r="M17" s="64"/>
      <c r="N17" s="64"/>
      <c r="O17" s="114"/>
      <c r="P17" s="140" t="s">
        <v>106</v>
      </c>
      <c r="Q17" s="163">
        <v>11</v>
      </c>
      <c r="R17" s="165"/>
      <c r="S17" s="154" t="s">
        <v>111</v>
      </c>
      <c r="T17" s="132"/>
      <c r="U17" s="68"/>
      <c r="V17" s="151"/>
      <c r="W17" s="173">
        <v>1040</v>
      </c>
      <c r="X17" s="170"/>
      <c r="Y17" s="126">
        <v>0</v>
      </c>
      <c r="Z17" s="119"/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7.054516284028025</v>
      </c>
      <c r="AH17">
        <f t="shared" si="4"/>
        <v>7.004223188734711</v>
      </c>
      <c r="AI17">
        <f t="shared" si="5"/>
        <v>6.924323188734711</v>
      </c>
      <c r="AJ17">
        <f t="shared" si="11"/>
        <v>1.7398183364858717</v>
      </c>
      <c r="AT17">
        <f aca="true" t="shared" si="12" ref="AT17:AT47">V9*(10^(85/(18429.1+(67.53*B9)+(0.003*31)))-1)</f>
        <v>0</v>
      </c>
    </row>
    <row r="18" spans="1:46" ht="12.75">
      <c r="A18" s="135">
        <v>10</v>
      </c>
      <c r="B18" s="144">
        <v>1.6</v>
      </c>
      <c r="C18" s="145">
        <v>1.5</v>
      </c>
      <c r="D18" s="150">
        <v>4.4</v>
      </c>
      <c r="E18" s="145">
        <v>1.5</v>
      </c>
      <c r="F18" s="147">
        <f t="shared" si="0"/>
        <v>2.95</v>
      </c>
      <c r="G18" s="65">
        <f t="shared" si="6"/>
        <v>98.11918332503731</v>
      </c>
      <c r="H18" s="116">
        <f t="shared" si="1"/>
        <v>1.3356805136065613</v>
      </c>
      <c r="I18" s="157">
        <v>-1.5</v>
      </c>
      <c r="J18" s="147"/>
      <c r="K18" s="74"/>
      <c r="L18" s="71"/>
      <c r="M18" s="71"/>
      <c r="N18" s="71"/>
      <c r="O18" s="159"/>
      <c r="P18" s="140" t="s">
        <v>105</v>
      </c>
      <c r="Q18" s="163">
        <v>15</v>
      </c>
      <c r="R18" s="166"/>
      <c r="S18" s="154">
        <v>0.1</v>
      </c>
      <c r="T18" s="147"/>
      <c r="U18" s="75"/>
      <c r="V18" s="116"/>
      <c r="W18" s="173">
        <v>1039</v>
      </c>
      <c r="X18" s="170"/>
      <c r="Y18" s="126">
        <v>0</v>
      </c>
      <c r="Z18" s="119"/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6.855240365106215</v>
      </c>
      <c r="AH18">
        <f t="shared" si="4"/>
        <v>6.8062058612105245</v>
      </c>
      <c r="AI18">
        <f t="shared" si="5"/>
        <v>6.726305861210524</v>
      </c>
      <c r="AJ18">
        <f t="shared" si="11"/>
        <v>1.3356805136065613</v>
      </c>
      <c r="AT18">
        <f t="shared" si="12"/>
        <v>0</v>
      </c>
    </row>
    <row r="19" spans="1:46" ht="12.75">
      <c r="A19" s="134">
        <v>11</v>
      </c>
      <c r="B19" s="144">
        <v>3.1</v>
      </c>
      <c r="C19" s="145">
        <v>3.1</v>
      </c>
      <c r="D19" s="150">
        <v>4.7</v>
      </c>
      <c r="E19" s="145">
        <v>1.6</v>
      </c>
      <c r="F19" s="132">
        <f t="shared" si="0"/>
        <v>3.1500000000000004</v>
      </c>
      <c r="G19" s="65">
        <f t="shared" si="6"/>
        <v>100</v>
      </c>
      <c r="H19" s="151">
        <f t="shared" si="1"/>
        <v>3.0999999999999996</v>
      </c>
      <c r="I19" s="157">
        <v>2.1</v>
      </c>
      <c r="J19" s="132"/>
      <c r="K19" s="66"/>
      <c r="L19" s="64"/>
      <c r="M19" s="64"/>
      <c r="N19" s="64"/>
      <c r="O19" s="114"/>
      <c r="P19" s="140" t="s">
        <v>106</v>
      </c>
      <c r="Q19" s="163">
        <v>11</v>
      </c>
      <c r="R19" s="165"/>
      <c r="S19" s="154">
        <v>0</v>
      </c>
      <c r="T19" s="132"/>
      <c r="U19" s="68"/>
      <c r="V19" s="151"/>
      <c r="W19" s="173">
        <v>1040</v>
      </c>
      <c r="X19" s="170"/>
      <c r="Y19" s="126">
        <v>0</v>
      </c>
      <c r="Z19" s="119"/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7.629177622521602</v>
      </c>
      <c r="AH19">
        <f t="shared" si="4"/>
        <v>7.629177622521602</v>
      </c>
      <c r="AI19">
        <f t="shared" si="5"/>
        <v>7.629177622521602</v>
      </c>
      <c r="AJ19">
        <f t="shared" si="11"/>
        <v>3.0999999999999996</v>
      </c>
      <c r="AT19">
        <f t="shared" si="12"/>
        <v>0</v>
      </c>
    </row>
    <row r="20" spans="1:46" ht="12.75">
      <c r="A20" s="135">
        <v>12</v>
      </c>
      <c r="B20" s="144">
        <v>1.2</v>
      </c>
      <c r="C20" s="145">
        <v>0.9</v>
      </c>
      <c r="D20" s="150">
        <v>8.8</v>
      </c>
      <c r="E20" s="145">
        <v>-2.1</v>
      </c>
      <c r="F20" s="147">
        <f t="shared" si="0"/>
        <v>3.3500000000000005</v>
      </c>
      <c r="G20" s="65">
        <f t="shared" si="6"/>
        <v>94.26208626750945</v>
      </c>
      <c r="H20" s="116">
        <f t="shared" si="1"/>
        <v>0.38202660849952613</v>
      </c>
      <c r="I20" s="157">
        <v>-4.9</v>
      </c>
      <c r="J20" s="147"/>
      <c r="K20" s="74"/>
      <c r="L20" s="71"/>
      <c r="M20" s="71"/>
      <c r="N20" s="71"/>
      <c r="O20" s="159"/>
      <c r="P20" s="140" t="s">
        <v>106</v>
      </c>
      <c r="Q20" s="163">
        <v>20</v>
      </c>
      <c r="R20" s="166"/>
      <c r="S20" s="154">
        <v>0</v>
      </c>
      <c r="T20" s="147"/>
      <c r="U20" s="75"/>
      <c r="V20" s="116"/>
      <c r="W20" s="173">
        <v>1037</v>
      </c>
      <c r="X20" s="170"/>
      <c r="Y20" s="126">
        <v>0</v>
      </c>
      <c r="Z20" s="119"/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6.6609578655798565</v>
      </c>
      <c r="AH20">
        <f t="shared" si="4"/>
        <v>6.5184578494953405</v>
      </c>
      <c r="AI20">
        <f t="shared" si="5"/>
        <v>6.27875784949534</v>
      </c>
      <c r="AJ20">
        <f t="shared" si="11"/>
        <v>0.38202660849952613</v>
      </c>
      <c r="AT20">
        <f t="shared" si="12"/>
        <v>0</v>
      </c>
    </row>
    <row r="21" spans="1:46" ht="12.75">
      <c r="A21" s="134">
        <v>13</v>
      </c>
      <c r="B21" s="144">
        <v>6.2</v>
      </c>
      <c r="C21" s="145">
        <v>5.7</v>
      </c>
      <c r="D21" s="150">
        <v>7.3</v>
      </c>
      <c r="E21" s="145">
        <v>1.2</v>
      </c>
      <c r="F21" s="132">
        <f t="shared" si="0"/>
        <v>4.25</v>
      </c>
      <c r="G21" s="65">
        <f t="shared" si="6"/>
        <v>92.38238836923001</v>
      </c>
      <c r="H21" s="151">
        <f t="shared" si="1"/>
        <v>5.05849620465754</v>
      </c>
      <c r="I21" s="157">
        <v>-1.9</v>
      </c>
      <c r="J21" s="132"/>
      <c r="K21" s="66"/>
      <c r="L21" s="64"/>
      <c r="M21" s="64"/>
      <c r="N21" s="64"/>
      <c r="O21" s="114"/>
      <c r="P21" s="140" t="s">
        <v>106</v>
      </c>
      <c r="Q21" s="163">
        <v>18</v>
      </c>
      <c r="R21" s="165"/>
      <c r="S21" s="154">
        <v>0</v>
      </c>
      <c r="T21" s="132"/>
      <c r="U21" s="68"/>
      <c r="V21" s="151"/>
      <c r="W21" s="173">
        <v>1036</v>
      </c>
      <c r="X21" s="170"/>
      <c r="Y21" s="126">
        <v>0</v>
      </c>
      <c r="Z21" s="119"/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9.477279648605764</v>
      </c>
      <c r="AH21">
        <f t="shared" si="4"/>
        <v>9.154837291812974</v>
      </c>
      <c r="AI21">
        <f t="shared" si="5"/>
        <v>8.755337291812975</v>
      </c>
      <c r="AJ21">
        <f t="shared" si="11"/>
        <v>5.05849620465754</v>
      </c>
      <c r="AT21">
        <f t="shared" si="12"/>
        <v>0</v>
      </c>
    </row>
    <row r="22" spans="1:46" ht="12.75">
      <c r="A22" s="135">
        <v>14</v>
      </c>
      <c r="B22" s="144">
        <v>-2.7</v>
      </c>
      <c r="C22" s="145">
        <v>-2.9</v>
      </c>
      <c r="D22" s="150">
        <v>2.3</v>
      </c>
      <c r="E22" s="145">
        <v>-2.9</v>
      </c>
      <c r="F22" s="147">
        <f t="shared" si="0"/>
        <v>-0.30000000000000004</v>
      </c>
      <c r="G22" s="65">
        <f t="shared" si="6"/>
        <v>95.64601359606944</v>
      </c>
      <c r="H22" s="116">
        <f t="shared" si="1"/>
        <v>-3.2968966226568375</v>
      </c>
      <c r="I22" s="157">
        <v>-7.4</v>
      </c>
      <c r="J22" s="147"/>
      <c r="K22" s="74"/>
      <c r="L22" s="71"/>
      <c r="M22" s="71"/>
      <c r="N22" s="71"/>
      <c r="O22" s="159"/>
      <c r="P22" s="140" t="s">
        <v>106</v>
      </c>
      <c r="Q22" s="163">
        <v>10</v>
      </c>
      <c r="R22" s="166"/>
      <c r="S22" s="154">
        <v>0</v>
      </c>
      <c r="T22" s="147"/>
      <c r="U22" s="75"/>
      <c r="V22" s="116"/>
      <c r="W22" s="173">
        <v>1039</v>
      </c>
      <c r="X22" s="170"/>
      <c r="Y22" s="126">
        <v>0</v>
      </c>
      <c r="Z22" s="119"/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5.007060977432383</v>
      </c>
      <c r="AH22">
        <f t="shared" si="4"/>
        <v>4.933054223238464</v>
      </c>
      <c r="AI22">
        <f t="shared" si="5"/>
        <v>4.789054223238464</v>
      </c>
      <c r="AJ22">
        <f t="shared" si="11"/>
        <v>-3.2968966226568375</v>
      </c>
      <c r="AT22">
        <f t="shared" si="12"/>
        <v>0</v>
      </c>
    </row>
    <row r="23" spans="1:46" ht="12.75">
      <c r="A23" s="134">
        <v>15</v>
      </c>
      <c r="B23" s="144">
        <v>0.9</v>
      </c>
      <c r="C23" s="145">
        <v>0.7</v>
      </c>
      <c r="D23" s="150">
        <v>4.5</v>
      </c>
      <c r="E23" s="145">
        <v>-4.9</v>
      </c>
      <c r="F23" s="132">
        <f t="shared" si="0"/>
        <v>-0.20000000000000018</v>
      </c>
      <c r="G23" s="65">
        <f t="shared" si="6"/>
        <v>96.1141800071505</v>
      </c>
      <c r="H23" s="151">
        <f t="shared" si="1"/>
        <v>0.3521263839449102</v>
      </c>
      <c r="I23" s="157">
        <v>-8.1</v>
      </c>
      <c r="J23" s="132"/>
      <c r="K23" s="66"/>
      <c r="L23" s="64"/>
      <c r="M23" s="64"/>
      <c r="N23" s="64"/>
      <c r="O23" s="114"/>
      <c r="P23" s="140" t="s">
        <v>107</v>
      </c>
      <c r="Q23" s="163">
        <v>0</v>
      </c>
      <c r="R23" s="165"/>
      <c r="S23" s="154">
        <v>0.3</v>
      </c>
      <c r="T23" s="132"/>
      <c r="U23" s="68"/>
      <c r="V23" s="151"/>
      <c r="W23" s="173">
        <v>1040</v>
      </c>
      <c r="X23" s="170"/>
      <c r="Y23" s="126">
        <v>0</v>
      </c>
      <c r="Z23" s="119"/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6.5184578494953405</v>
      </c>
      <c r="AH23">
        <f t="shared" si="4"/>
        <v>6.424962311154182</v>
      </c>
      <c r="AI23">
        <f t="shared" si="5"/>
        <v>6.2651623111541825</v>
      </c>
      <c r="AJ23">
        <f t="shared" si="11"/>
        <v>0.3521263839449102</v>
      </c>
      <c r="AT23">
        <f t="shared" si="12"/>
        <v>0</v>
      </c>
    </row>
    <row r="24" spans="1:46" ht="12.75">
      <c r="A24" s="135">
        <v>16</v>
      </c>
      <c r="B24" s="144">
        <v>2.5</v>
      </c>
      <c r="C24" s="145">
        <v>2.2</v>
      </c>
      <c r="D24" s="150">
        <v>3.9</v>
      </c>
      <c r="E24" s="145">
        <v>0.9</v>
      </c>
      <c r="F24" s="147">
        <f t="shared" si="0"/>
        <v>2.4</v>
      </c>
      <c r="G24" s="65">
        <f t="shared" si="6"/>
        <v>94.60469670461373</v>
      </c>
      <c r="H24" s="116">
        <f t="shared" si="1"/>
        <v>1.723766675474265</v>
      </c>
      <c r="I24" s="157">
        <v>-1.8</v>
      </c>
      <c r="J24" s="147"/>
      <c r="K24" s="74"/>
      <c r="L24" s="71"/>
      <c r="M24" s="71"/>
      <c r="N24" s="71"/>
      <c r="O24" s="159"/>
      <c r="P24" s="140" t="s">
        <v>107</v>
      </c>
      <c r="Q24" s="163">
        <v>0</v>
      </c>
      <c r="R24" s="166"/>
      <c r="S24" s="154">
        <v>0</v>
      </c>
      <c r="T24" s="147"/>
      <c r="U24" s="75"/>
      <c r="V24" s="116"/>
      <c r="W24" s="173">
        <v>1039</v>
      </c>
      <c r="X24" s="170"/>
      <c r="Y24" s="126">
        <v>0</v>
      </c>
      <c r="Z24" s="119"/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7.310800962158791</v>
      </c>
      <c r="AH24">
        <f t="shared" si="4"/>
        <v>7.1560610769283075</v>
      </c>
      <c r="AI24">
        <f t="shared" si="5"/>
        <v>6.9163610769283075</v>
      </c>
      <c r="AJ24">
        <f t="shared" si="11"/>
        <v>1.723766675474265</v>
      </c>
      <c r="AT24">
        <f t="shared" si="12"/>
        <v>0</v>
      </c>
    </row>
    <row r="25" spans="1:46" ht="12.75">
      <c r="A25" s="134">
        <v>17</v>
      </c>
      <c r="B25" s="144">
        <v>-1.7</v>
      </c>
      <c r="C25" s="145">
        <v>-1.8</v>
      </c>
      <c r="D25" s="150">
        <v>5.6</v>
      </c>
      <c r="E25" s="145">
        <v>-4</v>
      </c>
      <c r="F25" s="132">
        <f t="shared" si="0"/>
        <v>0.7999999999999998</v>
      </c>
      <c r="G25" s="65">
        <f t="shared" si="6"/>
        <v>97.92945421841317</v>
      </c>
      <c r="H25" s="151">
        <f t="shared" si="1"/>
        <v>-1.9833017505064727</v>
      </c>
      <c r="I25" s="157">
        <v>-7.7</v>
      </c>
      <c r="J25" s="132"/>
      <c r="K25" s="66"/>
      <c r="L25" s="64"/>
      <c r="M25" s="64"/>
      <c r="N25" s="64"/>
      <c r="O25" s="114"/>
      <c r="P25" s="140" t="s">
        <v>107</v>
      </c>
      <c r="Q25" s="163">
        <v>0</v>
      </c>
      <c r="R25" s="165"/>
      <c r="S25" s="154">
        <v>0.4</v>
      </c>
      <c r="T25" s="132"/>
      <c r="U25" s="68"/>
      <c r="V25" s="151"/>
      <c r="W25" s="173">
        <v>1040</v>
      </c>
      <c r="X25" s="170"/>
      <c r="Y25" s="126">
        <v>0</v>
      </c>
      <c r="Z25" s="119"/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5.39205510851514</v>
      </c>
      <c r="AH25">
        <f t="shared" si="4"/>
        <v>5.3524101389249426</v>
      </c>
      <c r="AI25">
        <f t="shared" si="5"/>
        <v>5.2804101389249425</v>
      </c>
      <c r="AJ25">
        <f t="shared" si="11"/>
        <v>-1.9833017505064727</v>
      </c>
      <c r="AT25">
        <f t="shared" si="12"/>
        <v>0</v>
      </c>
    </row>
    <row r="26" spans="1:46" ht="12.75">
      <c r="A26" s="135">
        <v>18</v>
      </c>
      <c r="B26" s="144">
        <v>5.4</v>
      </c>
      <c r="C26" s="145">
        <v>5.3</v>
      </c>
      <c r="D26" s="150">
        <v>5.9</v>
      </c>
      <c r="E26" s="145">
        <v>-1.7</v>
      </c>
      <c r="F26" s="147">
        <f t="shared" si="0"/>
        <v>2.1</v>
      </c>
      <c r="G26" s="65">
        <f t="shared" si="6"/>
        <v>98.41557366858534</v>
      </c>
      <c r="H26" s="116">
        <f t="shared" si="1"/>
        <v>5.170553024829862</v>
      </c>
      <c r="I26" s="157">
        <v>-0.5</v>
      </c>
      <c r="J26" s="147"/>
      <c r="K26" s="74"/>
      <c r="L26" s="71"/>
      <c r="M26" s="71"/>
      <c r="N26" s="71"/>
      <c r="O26" s="159"/>
      <c r="P26" s="140" t="s">
        <v>107</v>
      </c>
      <c r="Q26" s="163">
        <v>0</v>
      </c>
      <c r="R26" s="166"/>
      <c r="S26" s="154" t="s">
        <v>111</v>
      </c>
      <c r="T26" s="147"/>
      <c r="U26" s="75"/>
      <c r="V26" s="116"/>
      <c r="W26" s="173">
        <v>1039</v>
      </c>
      <c r="X26" s="170"/>
      <c r="Y26" s="126">
        <v>0</v>
      </c>
      <c r="Z26" s="119"/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8.966052258259293</v>
      </c>
      <c r="AH26">
        <f t="shared" si="4"/>
        <v>8.903891765391034</v>
      </c>
      <c r="AI26">
        <f t="shared" si="5"/>
        <v>8.823991765391034</v>
      </c>
      <c r="AJ26">
        <f t="shared" si="11"/>
        <v>5.170553024829862</v>
      </c>
      <c r="AT26">
        <f t="shared" si="12"/>
        <v>0</v>
      </c>
    </row>
    <row r="27" spans="1:46" ht="12.75">
      <c r="A27" s="134">
        <v>19</v>
      </c>
      <c r="B27" s="144">
        <v>2.3</v>
      </c>
      <c r="C27" s="145">
        <v>2.1</v>
      </c>
      <c r="D27" s="150">
        <v>6.2</v>
      </c>
      <c r="E27" s="145">
        <v>0</v>
      </c>
      <c r="F27" s="132">
        <f t="shared" si="0"/>
        <v>3.1</v>
      </c>
      <c r="G27" s="65">
        <f t="shared" si="6"/>
        <v>96.36497254570372</v>
      </c>
      <c r="H27" s="151">
        <f t="shared" si="1"/>
        <v>1.7820866477760822</v>
      </c>
      <c r="I27" s="157">
        <v>-1</v>
      </c>
      <c r="J27" s="132"/>
      <c r="K27" s="66"/>
      <c r="L27" s="64"/>
      <c r="M27" s="64"/>
      <c r="N27" s="64"/>
      <c r="O27" s="114"/>
      <c r="P27" s="140" t="s">
        <v>108</v>
      </c>
      <c r="Q27" s="163">
        <v>12</v>
      </c>
      <c r="R27" s="165"/>
      <c r="S27" s="154" t="s">
        <v>111</v>
      </c>
      <c r="T27" s="132"/>
      <c r="U27" s="68"/>
      <c r="V27" s="151"/>
      <c r="W27" s="173">
        <v>1035</v>
      </c>
      <c r="X27" s="170"/>
      <c r="Y27" s="126">
        <v>0</v>
      </c>
      <c r="Z27" s="119"/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7.207316258744711</v>
      </c>
      <c r="AH27">
        <f t="shared" si="4"/>
        <v>7.105128334021381</v>
      </c>
      <c r="AI27">
        <f t="shared" si="5"/>
        <v>6.945328334021381</v>
      </c>
      <c r="AJ27">
        <f t="shared" si="11"/>
        <v>1.7820866477760822</v>
      </c>
      <c r="AT27">
        <f t="shared" si="12"/>
        <v>0</v>
      </c>
    </row>
    <row r="28" spans="1:46" ht="12.75">
      <c r="A28" s="135">
        <v>20</v>
      </c>
      <c r="B28" s="144">
        <v>-3</v>
      </c>
      <c r="C28" s="145">
        <v>-3.4</v>
      </c>
      <c r="D28" s="150">
        <v>4</v>
      </c>
      <c r="E28" s="145">
        <v>-3.4</v>
      </c>
      <c r="F28" s="147">
        <f t="shared" si="0"/>
        <v>0.30000000000000004</v>
      </c>
      <c r="G28" s="65">
        <f t="shared" si="6"/>
        <v>91.17408022192694</v>
      </c>
      <c r="H28" s="116">
        <f t="shared" si="1"/>
        <v>-4.232458145520918</v>
      </c>
      <c r="I28" s="157">
        <v>-7.3</v>
      </c>
      <c r="J28" s="147"/>
      <c r="K28" s="74"/>
      <c r="L28" s="71"/>
      <c r="M28" s="71"/>
      <c r="N28" s="71"/>
      <c r="O28" s="159"/>
      <c r="P28" s="140" t="s">
        <v>109</v>
      </c>
      <c r="Q28" s="163">
        <v>27</v>
      </c>
      <c r="R28" s="166"/>
      <c r="S28" s="154">
        <v>0.9</v>
      </c>
      <c r="T28" s="147"/>
      <c r="U28" s="75"/>
      <c r="V28" s="116"/>
      <c r="W28" s="173">
        <v>1028</v>
      </c>
      <c r="X28" s="170"/>
      <c r="Y28" s="126">
        <v>0</v>
      </c>
      <c r="Z28" s="119"/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4.896415715667085</v>
      </c>
      <c r="AH28">
        <f t="shared" si="4"/>
        <v>4.752261992601347</v>
      </c>
      <c r="AI28">
        <f t="shared" si="5"/>
        <v>4.4642619926013465</v>
      </c>
      <c r="AJ28">
        <f t="shared" si="11"/>
        <v>-4.232458145520918</v>
      </c>
      <c r="AT28">
        <f t="shared" si="12"/>
        <v>0</v>
      </c>
    </row>
    <row r="29" spans="1:46" ht="12.75">
      <c r="A29" s="134">
        <v>21</v>
      </c>
      <c r="B29" s="144">
        <v>6.1</v>
      </c>
      <c r="C29" s="145">
        <v>5.3</v>
      </c>
      <c r="D29" s="150">
        <v>7.4</v>
      </c>
      <c r="E29" s="145">
        <v>2.1</v>
      </c>
      <c r="F29" s="132">
        <f t="shared" si="0"/>
        <v>4.75</v>
      </c>
      <c r="G29" s="65">
        <f t="shared" si="6"/>
        <v>87.81014044246034</v>
      </c>
      <c r="H29" s="151">
        <f t="shared" si="1"/>
        <v>4.2343031135072335</v>
      </c>
      <c r="I29" s="157">
        <v>1.4</v>
      </c>
      <c r="J29" s="132"/>
      <c r="K29" s="66"/>
      <c r="L29" s="64"/>
      <c r="M29" s="64"/>
      <c r="N29" s="64"/>
      <c r="O29" s="114"/>
      <c r="P29" s="140" t="s">
        <v>110</v>
      </c>
      <c r="Q29" s="163">
        <v>33</v>
      </c>
      <c r="R29" s="165"/>
      <c r="S29" s="154">
        <v>2.5</v>
      </c>
      <c r="T29" s="132"/>
      <c r="U29" s="68"/>
      <c r="V29" s="151"/>
      <c r="W29" s="173">
        <v>1020</v>
      </c>
      <c r="X29" s="170"/>
      <c r="Y29" s="126">
        <v>1</v>
      </c>
      <c r="Z29" s="119"/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9.41200153393066</v>
      </c>
      <c r="AH29">
        <f t="shared" si="4"/>
        <v>8.903891765391034</v>
      </c>
      <c r="AI29">
        <f t="shared" si="5"/>
        <v>8.264691765391033</v>
      </c>
      <c r="AJ29">
        <f t="shared" si="11"/>
        <v>4.2343031135072335</v>
      </c>
      <c r="AT29">
        <f t="shared" si="12"/>
        <v>0</v>
      </c>
    </row>
    <row r="30" spans="1:46" ht="12.75">
      <c r="A30" s="135">
        <v>22</v>
      </c>
      <c r="B30" s="144">
        <v>-1.2</v>
      </c>
      <c r="C30" s="145">
        <v>-2</v>
      </c>
      <c r="D30" s="150">
        <v>1.8</v>
      </c>
      <c r="E30" s="145">
        <v>-2.1</v>
      </c>
      <c r="F30" s="147">
        <f t="shared" si="0"/>
        <v>-0.15000000000000002</v>
      </c>
      <c r="G30" s="65">
        <f t="shared" si="6"/>
        <v>83.97782753547551</v>
      </c>
      <c r="H30" s="116">
        <f t="shared" si="1"/>
        <v>-3.5536592581348536</v>
      </c>
      <c r="I30" s="157">
        <v>-6</v>
      </c>
      <c r="J30" s="147"/>
      <c r="K30" s="74"/>
      <c r="L30" s="71"/>
      <c r="M30" s="71"/>
      <c r="N30" s="71"/>
      <c r="O30" s="159"/>
      <c r="P30" s="140" t="s">
        <v>109</v>
      </c>
      <c r="Q30" s="163">
        <v>30</v>
      </c>
      <c r="R30" s="166"/>
      <c r="S30" s="154">
        <v>0</v>
      </c>
      <c r="T30" s="147"/>
      <c r="U30" s="75"/>
      <c r="V30" s="116"/>
      <c r="W30" s="173">
        <v>1019</v>
      </c>
      <c r="X30" s="170"/>
      <c r="Y30" s="126">
        <v>0</v>
      </c>
      <c r="Z30" s="119"/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5.594207577945808</v>
      </c>
      <c r="AH30">
        <f t="shared" si="4"/>
        <v>5.273893991783833</v>
      </c>
      <c r="AI30">
        <f t="shared" si="5"/>
        <v>4.6978939917838325</v>
      </c>
      <c r="AJ30">
        <f t="shared" si="11"/>
        <v>-3.5536592581348536</v>
      </c>
      <c r="AT30">
        <f t="shared" si="12"/>
        <v>0</v>
      </c>
    </row>
    <row r="31" spans="1:46" ht="12.75">
      <c r="A31" s="134">
        <v>23</v>
      </c>
      <c r="B31" s="144">
        <v>-3.2</v>
      </c>
      <c r="C31" s="145">
        <v>-3.3</v>
      </c>
      <c r="D31" s="150">
        <v>6.3</v>
      </c>
      <c r="E31" s="145">
        <v>-4.8</v>
      </c>
      <c r="F31" s="132">
        <f t="shared" si="0"/>
        <v>0.75</v>
      </c>
      <c r="G31" s="65">
        <f t="shared" si="6"/>
        <v>97.76282097003292</v>
      </c>
      <c r="H31" s="151">
        <f t="shared" si="1"/>
        <v>-3.5024733329447773</v>
      </c>
      <c r="I31" s="157">
        <v>-8.2</v>
      </c>
      <c r="J31" s="132"/>
      <c r="K31" s="66"/>
      <c r="L31" s="64"/>
      <c r="M31" s="64"/>
      <c r="N31" s="64"/>
      <c r="O31" s="114"/>
      <c r="P31" s="140" t="s">
        <v>105</v>
      </c>
      <c r="Q31" s="163">
        <v>16</v>
      </c>
      <c r="R31" s="165"/>
      <c r="S31" s="154">
        <v>0.5</v>
      </c>
      <c r="T31" s="132"/>
      <c r="U31" s="68"/>
      <c r="V31" s="151"/>
      <c r="W31" s="173">
        <v>1026</v>
      </c>
      <c r="X31" s="170"/>
      <c r="Y31" s="126">
        <v>0</v>
      </c>
      <c r="Z31" s="119"/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4.823861532681004</v>
      </c>
      <c r="AH31">
        <f t="shared" si="4"/>
        <v>4.787943114037216</v>
      </c>
      <c r="AI31">
        <f t="shared" si="5"/>
        <v>4.715943114037216</v>
      </c>
      <c r="AJ31">
        <f t="shared" si="11"/>
        <v>-3.5024733329447773</v>
      </c>
      <c r="AT31">
        <f t="shared" si="12"/>
        <v>0</v>
      </c>
    </row>
    <row r="32" spans="1:46" ht="12.75">
      <c r="A32" s="135">
        <v>24</v>
      </c>
      <c r="B32" s="144">
        <v>6.3</v>
      </c>
      <c r="C32" s="145">
        <v>5.8</v>
      </c>
      <c r="D32" s="150">
        <v>8.7</v>
      </c>
      <c r="E32" s="145">
        <v>-3.4</v>
      </c>
      <c r="F32" s="147">
        <f t="shared" si="0"/>
        <v>2.6499999999999995</v>
      </c>
      <c r="G32" s="65">
        <f t="shared" si="6"/>
        <v>92.414127951506</v>
      </c>
      <c r="H32" s="116">
        <f t="shared" si="1"/>
        <v>5.162497013037206</v>
      </c>
      <c r="I32" s="157">
        <v>-5</v>
      </c>
      <c r="J32" s="147"/>
      <c r="K32" s="74"/>
      <c r="L32" s="71"/>
      <c r="M32" s="71"/>
      <c r="N32" s="71"/>
      <c r="O32" s="159"/>
      <c r="P32" s="140" t="s">
        <v>102</v>
      </c>
      <c r="Q32" s="163">
        <v>25</v>
      </c>
      <c r="R32" s="166"/>
      <c r="S32" s="154">
        <v>4.8</v>
      </c>
      <c r="T32" s="147"/>
      <c r="U32" s="75"/>
      <c r="V32" s="116"/>
      <c r="W32" s="173">
        <v>1014</v>
      </c>
      <c r="X32" s="170"/>
      <c r="Y32" s="126">
        <v>0</v>
      </c>
      <c r="Z32" s="119"/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9.542956730326413</v>
      </c>
      <c r="AH32">
        <f t="shared" si="4"/>
        <v>9.218540243120705</v>
      </c>
      <c r="AI32">
        <f t="shared" si="5"/>
        <v>8.819040243120705</v>
      </c>
      <c r="AJ32">
        <f t="shared" si="11"/>
        <v>5.162497013037206</v>
      </c>
      <c r="AT32">
        <f t="shared" si="12"/>
        <v>0</v>
      </c>
    </row>
    <row r="33" spans="1:46" ht="12.75">
      <c r="A33" s="134">
        <v>25</v>
      </c>
      <c r="B33" s="144">
        <v>3.9</v>
      </c>
      <c r="C33" s="145">
        <v>3.6</v>
      </c>
      <c r="D33" s="150">
        <v>4.5</v>
      </c>
      <c r="E33" s="145">
        <v>3.9</v>
      </c>
      <c r="F33" s="132">
        <f t="shared" si="0"/>
        <v>4.2</v>
      </c>
      <c r="G33" s="65">
        <f t="shared" si="6"/>
        <v>94.93822965047607</v>
      </c>
      <c r="H33" s="151">
        <f t="shared" si="1"/>
        <v>3.1644312908230536</v>
      </c>
      <c r="I33" s="157">
        <v>2.7</v>
      </c>
      <c r="J33" s="132"/>
      <c r="K33" s="66"/>
      <c r="L33" s="64"/>
      <c r="M33" s="64"/>
      <c r="N33" s="64"/>
      <c r="O33" s="114"/>
      <c r="P33" s="140" t="s">
        <v>110</v>
      </c>
      <c r="Q33" s="163">
        <v>31</v>
      </c>
      <c r="R33" s="165"/>
      <c r="S33" s="154" t="s">
        <v>111</v>
      </c>
      <c r="T33" s="132"/>
      <c r="U33" s="68"/>
      <c r="V33" s="151"/>
      <c r="W33" s="173">
        <v>1005</v>
      </c>
      <c r="X33" s="170"/>
      <c r="Y33" s="126">
        <v>1</v>
      </c>
      <c r="Z33" s="119"/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8.072706165126084</v>
      </c>
      <c r="AH33">
        <f t="shared" si="4"/>
        <v>7.903784318055541</v>
      </c>
      <c r="AI33">
        <f t="shared" si="5"/>
        <v>7.664084318055541</v>
      </c>
      <c r="AJ33">
        <f t="shared" si="11"/>
        <v>3.1644312908230536</v>
      </c>
      <c r="AT33">
        <f t="shared" si="12"/>
        <v>0</v>
      </c>
    </row>
    <row r="34" spans="1:46" ht="12.75">
      <c r="A34" s="135">
        <v>26</v>
      </c>
      <c r="B34" s="144">
        <v>-1.9</v>
      </c>
      <c r="C34" s="145">
        <v>-2.4</v>
      </c>
      <c r="D34" s="150">
        <v>5.5</v>
      </c>
      <c r="E34" s="145">
        <v>-3</v>
      </c>
      <c r="F34" s="147">
        <f t="shared" si="0"/>
        <v>1.25</v>
      </c>
      <c r="G34" s="65">
        <f t="shared" si="6"/>
        <v>89.5895961602812</v>
      </c>
      <c r="H34" s="116">
        <f t="shared" si="1"/>
        <v>-3.378491866481159</v>
      </c>
      <c r="I34" s="157">
        <v>-7.4</v>
      </c>
      <c r="J34" s="147"/>
      <c r="K34" s="74"/>
      <c r="L34" s="71"/>
      <c r="M34" s="71"/>
      <c r="N34" s="71"/>
      <c r="O34" s="159"/>
      <c r="P34" s="140" t="s">
        <v>110</v>
      </c>
      <c r="Q34" s="163">
        <v>19</v>
      </c>
      <c r="R34" s="166"/>
      <c r="S34" s="154">
        <v>0.7</v>
      </c>
      <c r="T34" s="147"/>
      <c r="U34" s="75"/>
      <c r="V34" s="116"/>
      <c r="W34" s="173">
        <v>1015</v>
      </c>
      <c r="X34" s="170"/>
      <c r="Y34" s="126">
        <v>1</v>
      </c>
      <c r="Z34" s="119"/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5.313023584880323</v>
      </c>
      <c r="AH34">
        <f t="shared" si="4"/>
        <v>5.119916373594777</v>
      </c>
      <c r="AI34">
        <f t="shared" si="5"/>
        <v>4.759916373594777</v>
      </c>
      <c r="AJ34">
        <f t="shared" si="11"/>
        <v>-3.378491866481159</v>
      </c>
      <c r="AT34">
        <f t="shared" si="12"/>
        <v>0</v>
      </c>
    </row>
    <row r="35" spans="1:46" ht="12.75">
      <c r="A35" s="134">
        <v>27</v>
      </c>
      <c r="B35" s="144">
        <v>5.2</v>
      </c>
      <c r="C35" s="145">
        <v>5</v>
      </c>
      <c r="D35" s="150">
        <v>8.5</v>
      </c>
      <c r="E35" s="145">
        <v>-2</v>
      </c>
      <c r="F35" s="132">
        <f t="shared" si="0"/>
        <v>3.25</v>
      </c>
      <c r="G35" s="65">
        <f t="shared" si="6"/>
        <v>96.80815924753729</v>
      </c>
      <c r="H35" s="151">
        <f t="shared" si="1"/>
        <v>4.735182573045007</v>
      </c>
      <c r="I35" s="157">
        <v>-3.7</v>
      </c>
      <c r="J35" s="132"/>
      <c r="K35" s="66"/>
      <c r="L35" s="64"/>
      <c r="M35" s="64"/>
      <c r="N35" s="64"/>
      <c r="O35" s="114"/>
      <c r="P35" s="140" t="s">
        <v>102</v>
      </c>
      <c r="Q35" s="163">
        <v>25</v>
      </c>
      <c r="R35" s="165"/>
      <c r="S35" s="154">
        <v>1</v>
      </c>
      <c r="T35" s="132"/>
      <c r="U35" s="68"/>
      <c r="V35" s="151"/>
      <c r="W35" s="173">
        <v>1005</v>
      </c>
      <c r="X35" s="170"/>
      <c r="Y35" s="126">
        <v>0</v>
      </c>
      <c r="Z35" s="119"/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8.842111842520199</v>
      </c>
      <c r="AH35">
        <f t="shared" si="4"/>
        <v>8.719685713352307</v>
      </c>
      <c r="AI35">
        <f t="shared" si="5"/>
        <v>8.559885713352307</v>
      </c>
      <c r="AJ35">
        <f t="shared" si="11"/>
        <v>4.735182573045007</v>
      </c>
      <c r="AT35">
        <f t="shared" si="12"/>
        <v>0</v>
      </c>
    </row>
    <row r="36" spans="1:46" ht="12.75">
      <c r="A36" s="135">
        <v>28</v>
      </c>
      <c r="B36" s="144">
        <v>4.6</v>
      </c>
      <c r="C36" s="145">
        <v>3</v>
      </c>
      <c r="D36" s="150">
        <v>5.8</v>
      </c>
      <c r="E36" s="145">
        <v>4.6</v>
      </c>
      <c r="F36" s="147">
        <f t="shared" si="0"/>
        <v>5.199999999999999</v>
      </c>
      <c r="G36" s="65">
        <f t="shared" si="6"/>
        <v>74.26166770261247</v>
      </c>
      <c r="H36" s="116">
        <f t="shared" si="1"/>
        <v>0.4217912208842663</v>
      </c>
      <c r="I36" s="157">
        <v>2.6</v>
      </c>
      <c r="J36" s="147"/>
      <c r="K36" s="74"/>
      <c r="L36" s="71"/>
      <c r="M36" s="71"/>
      <c r="N36" s="71"/>
      <c r="O36" s="159"/>
      <c r="P36" s="140" t="s">
        <v>110</v>
      </c>
      <c r="Q36" s="163">
        <v>44</v>
      </c>
      <c r="R36" s="166"/>
      <c r="S36" s="154">
        <v>0.2</v>
      </c>
      <c r="T36" s="147"/>
      <c r="U36" s="75"/>
      <c r="V36" s="116"/>
      <c r="W36" s="173">
        <v>1003</v>
      </c>
      <c r="X36" s="170"/>
      <c r="Y36" s="126">
        <v>0</v>
      </c>
      <c r="Z36" s="119"/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8.479312848497392</v>
      </c>
      <c r="AH36">
        <f t="shared" si="4"/>
        <v>7.575279131016056</v>
      </c>
      <c r="AI36">
        <f t="shared" si="5"/>
        <v>6.296879131016056</v>
      </c>
      <c r="AJ36">
        <f t="shared" si="11"/>
        <v>0.4217912208842663</v>
      </c>
      <c r="AT36">
        <f t="shared" si="12"/>
        <v>0</v>
      </c>
    </row>
    <row r="37" spans="1:46" ht="12.75">
      <c r="A37" s="134">
        <v>29</v>
      </c>
      <c r="B37" s="144">
        <v>2</v>
      </c>
      <c r="C37" s="145">
        <v>1.7</v>
      </c>
      <c r="D37" s="150">
        <v>2.3</v>
      </c>
      <c r="E37" s="145">
        <v>0.8</v>
      </c>
      <c r="F37" s="132">
        <f t="shared" si="0"/>
        <v>1.5499999999999998</v>
      </c>
      <c r="G37" s="65">
        <f t="shared" si="6"/>
        <v>94.47688090590766</v>
      </c>
      <c r="H37" s="151">
        <f t="shared" si="1"/>
        <v>1.208191049587423</v>
      </c>
      <c r="I37" s="157">
        <v>-2.7</v>
      </c>
      <c r="J37" s="132"/>
      <c r="K37" s="66"/>
      <c r="L37" s="64"/>
      <c r="M37" s="64"/>
      <c r="N37" s="64"/>
      <c r="O37" s="114"/>
      <c r="P37" s="140" t="s">
        <v>110</v>
      </c>
      <c r="Q37" s="163">
        <v>19</v>
      </c>
      <c r="R37" s="165"/>
      <c r="S37" s="154">
        <v>2.9</v>
      </c>
      <c r="T37" s="132"/>
      <c r="U37" s="68"/>
      <c r="V37" s="151"/>
      <c r="W37" s="173">
        <v>1004</v>
      </c>
      <c r="X37" s="170"/>
      <c r="Y37" s="126">
        <v>1</v>
      </c>
      <c r="Z37" s="119"/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7.054516284028025</v>
      </c>
      <c r="AH37">
        <f t="shared" si="4"/>
        <v>6.90458694814902</v>
      </c>
      <c r="AI37">
        <f t="shared" si="5"/>
        <v>6.66488694814902</v>
      </c>
      <c r="AJ37">
        <f t="shared" si="11"/>
        <v>1.208191049587423</v>
      </c>
      <c r="AT37">
        <f t="shared" si="12"/>
        <v>0</v>
      </c>
    </row>
    <row r="38" spans="1:46" ht="12.75">
      <c r="A38" s="135">
        <v>30</v>
      </c>
      <c r="B38" s="144">
        <v>0.5</v>
      </c>
      <c r="C38" s="145">
        <v>0.3</v>
      </c>
      <c r="D38" s="150">
        <v>1</v>
      </c>
      <c r="E38" s="145">
        <v>-0.5</v>
      </c>
      <c r="F38" s="147">
        <f t="shared" si="0"/>
        <v>0.25</v>
      </c>
      <c r="G38" s="65">
        <f t="shared" si="6"/>
        <v>96.03748955746187</v>
      </c>
      <c r="H38" s="116">
        <f t="shared" si="1"/>
        <v>-0.05702226625105103</v>
      </c>
      <c r="I38" s="157">
        <v>-3.9</v>
      </c>
      <c r="J38" s="147"/>
      <c r="K38" s="74"/>
      <c r="L38" s="71"/>
      <c r="M38" s="71"/>
      <c r="N38" s="71"/>
      <c r="O38" s="159"/>
      <c r="P38" s="140" t="s">
        <v>110</v>
      </c>
      <c r="Q38" s="163">
        <v>15</v>
      </c>
      <c r="R38" s="166"/>
      <c r="S38" s="154">
        <v>0</v>
      </c>
      <c r="T38" s="147"/>
      <c r="U38" s="75"/>
      <c r="V38" s="116"/>
      <c r="W38" s="173">
        <v>1011</v>
      </c>
      <c r="X38" s="170"/>
      <c r="Y38" s="126">
        <v>0</v>
      </c>
      <c r="Z38" s="119"/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6.332654997374652</v>
      </c>
      <c r="AH38">
        <f t="shared" si="4"/>
        <v>6.2415228818137685</v>
      </c>
      <c r="AI38">
        <f t="shared" si="5"/>
        <v>6.081722881813769</v>
      </c>
      <c r="AJ38">
        <f t="shared" si="11"/>
        <v>-0.05702226625105103</v>
      </c>
      <c r="AT38">
        <f t="shared" si="12"/>
        <v>0</v>
      </c>
    </row>
    <row r="39" spans="1:46" ht="13.5" thickBot="1">
      <c r="A39" s="134">
        <v>31</v>
      </c>
      <c r="B39" s="144">
        <v>-7.8</v>
      </c>
      <c r="C39" s="145">
        <v>-7.9</v>
      </c>
      <c r="D39" s="150">
        <v>-1.4</v>
      </c>
      <c r="E39" s="145">
        <v>-8.3</v>
      </c>
      <c r="F39" s="132">
        <f t="shared" si="0"/>
        <v>-4.8500000000000005</v>
      </c>
      <c r="G39" s="65">
        <f t="shared" si="6"/>
        <v>97.10647948559428</v>
      </c>
      <c r="H39" s="151">
        <f t="shared" si="1"/>
        <v>-8.177229516053366</v>
      </c>
      <c r="I39" s="157">
        <v>-11.9</v>
      </c>
      <c r="J39" s="132"/>
      <c r="K39" s="66"/>
      <c r="L39" s="64"/>
      <c r="M39" s="64"/>
      <c r="N39" s="64"/>
      <c r="O39" s="114"/>
      <c r="P39" s="141" t="s">
        <v>110</v>
      </c>
      <c r="Q39" s="164">
        <v>5</v>
      </c>
      <c r="R39" s="165"/>
      <c r="S39" s="155">
        <v>0</v>
      </c>
      <c r="T39" s="132"/>
      <c r="U39" s="68"/>
      <c r="V39" s="151"/>
      <c r="W39" s="174">
        <v>1031</v>
      </c>
      <c r="X39" s="170"/>
      <c r="Y39" s="126">
        <v>0</v>
      </c>
      <c r="Z39" s="119"/>
      <c r="AA39">
        <f t="shared" si="7"/>
        <v>0</v>
      </c>
      <c r="AB39">
        <f t="shared" si="8"/>
        <v>31</v>
      </c>
      <c r="AC39">
        <f t="shared" si="9"/>
        <v>31</v>
      </c>
      <c r="AD39">
        <f>IF((MAX($S$9:$S$39)=$S39),A39,0)</f>
        <v>0</v>
      </c>
      <c r="AE39">
        <f t="shared" si="3"/>
        <v>31</v>
      </c>
      <c r="AG39">
        <f t="shared" si="10"/>
        <v>3.3976573290555816</v>
      </c>
      <c r="AH39">
        <f t="shared" si="4"/>
        <v>3.3713454172301494</v>
      </c>
      <c r="AI39">
        <f t="shared" si="5"/>
        <v>3.299345417230149</v>
      </c>
      <c r="AJ39">
        <f t="shared" si="11"/>
        <v>-8.177229516053366</v>
      </c>
      <c r="AT39">
        <f t="shared" si="12"/>
        <v>0</v>
      </c>
    </row>
    <row r="40" spans="1:46" ht="13.5" thickBot="1">
      <c r="A40" s="149"/>
      <c r="B40" s="77"/>
      <c r="C40" s="79"/>
      <c r="D40" s="81"/>
      <c r="E40" s="79"/>
      <c r="F40" s="148"/>
      <c r="G40" s="104"/>
      <c r="H40" s="158"/>
      <c r="I40" s="80"/>
      <c r="J40" s="148"/>
      <c r="K40" s="105"/>
      <c r="L40" s="102"/>
      <c r="M40" s="102"/>
      <c r="N40" s="102"/>
      <c r="O40" s="103"/>
      <c r="P40" s="138"/>
      <c r="Q40" s="161"/>
      <c r="R40" s="104"/>
      <c r="S40" s="168"/>
      <c r="T40" s="104"/>
      <c r="U40" s="104"/>
      <c r="V40" s="101"/>
      <c r="W40" s="146"/>
      <c r="X40" s="121"/>
      <c r="Y40" s="127"/>
      <c r="Z40" s="121"/>
      <c r="AT40">
        <f t="shared" si="12"/>
        <v>0</v>
      </c>
    </row>
    <row r="41" spans="1:46" ht="13.5" thickBot="1">
      <c r="A41" s="106" t="s">
        <v>22</v>
      </c>
      <c r="B41" s="63">
        <f>SUM(B9:B39)</f>
        <v>67.39999999999998</v>
      </c>
      <c r="C41" s="64">
        <f aca="true" t="shared" si="13" ref="C41:U41">SUM(C9:C39)</f>
        <v>58.100000000000016</v>
      </c>
      <c r="D41" s="64">
        <f t="shared" si="13"/>
        <v>179.20000000000005</v>
      </c>
      <c r="E41" s="64">
        <f t="shared" si="13"/>
        <v>-10.100000000000003</v>
      </c>
      <c r="F41" s="109">
        <f t="shared" si="13"/>
        <v>84.55000000000001</v>
      </c>
      <c r="G41" s="110">
        <f t="shared" si="13"/>
        <v>2935.641653586804</v>
      </c>
      <c r="H41" s="110">
        <f>SUM(H9:H39)</f>
        <v>43.192467432068106</v>
      </c>
      <c r="I41" s="66">
        <f t="shared" si="13"/>
        <v>-88.90000000000002</v>
      </c>
      <c r="J41" s="109">
        <f t="shared" si="13"/>
        <v>0</v>
      </c>
      <c r="K41" s="111">
        <f t="shared" si="13"/>
        <v>0</v>
      </c>
      <c r="L41" s="108">
        <f t="shared" si="13"/>
        <v>0</v>
      </c>
      <c r="M41" s="108">
        <f t="shared" si="13"/>
        <v>0</v>
      </c>
      <c r="N41" s="108">
        <f t="shared" si="13"/>
        <v>0</v>
      </c>
      <c r="O41" s="109">
        <f t="shared" si="13"/>
        <v>0</v>
      </c>
      <c r="P41" s="107"/>
      <c r="Q41" s="112">
        <f t="shared" si="13"/>
        <v>540</v>
      </c>
      <c r="R41" s="110">
        <f t="shared" si="13"/>
        <v>0</v>
      </c>
      <c r="S41" s="110">
        <f>SUM(S9:S39)</f>
        <v>27.999999999999996</v>
      </c>
      <c r="T41" s="131"/>
      <c r="U41" s="112">
        <f t="shared" si="13"/>
        <v>0</v>
      </c>
      <c r="V41" s="110">
        <f>SUM(V9:V39)</f>
        <v>0</v>
      </c>
      <c r="W41" s="115">
        <f>SUM(W9:W39)</f>
        <v>31799</v>
      </c>
      <c r="X41" s="110">
        <f>SUM(X9:X39)</f>
        <v>0</v>
      </c>
      <c r="Y41" s="115">
        <f>SUM(Y9:Y39)</f>
        <v>4</v>
      </c>
      <c r="Z41" s="130">
        <f>SUM(Z9:Z39)</f>
        <v>0</v>
      </c>
      <c r="AA41">
        <f>MAX(AA9:AA39)</f>
        <v>5</v>
      </c>
      <c r="AB41">
        <f>MAX(AB9:AB39)</f>
        <v>31</v>
      </c>
      <c r="AC41">
        <f>MAX(AC9:AC39)</f>
        <v>31</v>
      </c>
      <c r="AD41">
        <f>MAX(AD9:AD39)</f>
        <v>3</v>
      </c>
      <c r="AE41">
        <f>MAX(AE9:AE39)</f>
        <v>31</v>
      </c>
      <c r="AT41">
        <f t="shared" si="12"/>
        <v>0</v>
      </c>
    </row>
    <row r="42" spans="1:46" ht="12.75">
      <c r="A42" s="69" t="s">
        <v>23</v>
      </c>
      <c r="B42" s="70">
        <f>AVERAGE(B9:B39)</f>
        <v>2.174193548387096</v>
      </c>
      <c r="C42" s="71">
        <f aca="true" t="shared" si="14" ref="C42:U42">AVERAGE(C9:C39)</f>
        <v>1.8741935483870973</v>
      </c>
      <c r="D42" s="71">
        <f t="shared" si="14"/>
        <v>5.780645161290324</v>
      </c>
      <c r="E42" s="71">
        <f t="shared" si="14"/>
        <v>-0.32580645161290334</v>
      </c>
      <c r="F42" s="72">
        <f t="shared" si="14"/>
        <v>2.7274193548387102</v>
      </c>
      <c r="G42" s="73">
        <f t="shared" si="14"/>
        <v>94.69811785763883</v>
      </c>
      <c r="H42" s="73">
        <f>AVERAGE(H9:H39)</f>
        <v>1.393305401034455</v>
      </c>
      <c r="I42" s="74">
        <f t="shared" si="14"/>
        <v>-2.963333333333334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17.419354838709676</v>
      </c>
      <c r="R42" s="73" t="e">
        <f t="shared" si="14"/>
        <v>#DIV/0!</v>
      </c>
      <c r="S42" s="73">
        <f>AVERAGE(S9:S39)</f>
        <v>1.0769230769230769</v>
      </c>
      <c r="T42" s="73"/>
      <c r="U42" s="73" t="e">
        <f t="shared" si="14"/>
        <v>#DIV/0!</v>
      </c>
      <c r="V42" s="73" t="e">
        <f>AVERAGE(V9:V39)</f>
        <v>#DIV/0!</v>
      </c>
      <c r="W42" s="116">
        <f>AVERAGE(W9:W39)</f>
        <v>1025.774193548387</v>
      </c>
      <c r="X42" s="119"/>
      <c r="Y42" s="126"/>
      <c r="Z42" s="122"/>
      <c r="AT42">
        <f t="shared" si="12"/>
        <v>0</v>
      </c>
    </row>
    <row r="43" spans="1:46" ht="12.75">
      <c r="A43" s="69" t="s">
        <v>24</v>
      </c>
      <c r="B43" s="70">
        <f>MAX(B9:B39)</f>
        <v>9.1</v>
      </c>
      <c r="C43" s="71">
        <f aca="true" t="shared" si="15" ref="C43:U43">MAX(C9:C39)</f>
        <v>8.9</v>
      </c>
      <c r="D43" s="71">
        <f t="shared" si="15"/>
        <v>12.8</v>
      </c>
      <c r="E43" s="71">
        <f t="shared" si="15"/>
        <v>9.1</v>
      </c>
      <c r="F43" s="72">
        <f t="shared" si="15"/>
        <v>9.1</v>
      </c>
      <c r="G43" s="73">
        <f t="shared" si="15"/>
        <v>100</v>
      </c>
      <c r="H43" s="73">
        <f>MAX(H9:H39)</f>
        <v>8.691279827286124</v>
      </c>
      <c r="I43" s="74">
        <f t="shared" si="15"/>
        <v>8.5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44</v>
      </c>
      <c r="R43" s="73">
        <f t="shared" si="15"/>
        <v>0</v>
      </c>
      <c r="S43" s="73">
        <f>MAX(S9:S39)</f>
        <v>8.7</v>
      </c>
      <c r="T43" s="132"/>
      <c r="U43" s="67">
        <f t="shared" si="15"/>
        <v>0</v>
      </c>
      <c r="V43" s="73">
        <f>MAX(V9:V39)</f>
        <v>0</v>
      </c>
      <c r="W43" s="116">
        <f>MAX(W9:W39)</f>
        <v>1040</v>
      </c>
      <c r="X43" s="119"/>
      <c r="Y43" s="126"/>
      <c r="Z43" s="119"/>
      <c r="AT43">
        <f t="shared" si="12"/>
        <v>0</v>
      </c>
    </row>
    <row r="44" spans="1:46" ht="13.5" thickBot="1">
      <c r="A44" s="76" t="s">
        <v>25</v>
      </c>
      <c r="B44" s="77">
        <f>MIN(B9:B39)</f>
        <v>-7.8</v>
      </c>
      <c r="C44" s="78">
        <f aca="true" t="shared" si="16" ref="C44:U44">MIN(C9:C39)</f>
        <v>-7.9</v>
      </c>
      <c r="D44" s="78">
        <f t="shared" si="16"/>
        <v>-1.4</v>
      </c>
      <c r="E44" s="78">
        <f t="shared" si="16"/>
        <v>-8.3</v>
      </c>
      <c r="F44" s="79">
        <f t="shared" si="16"/>
        <v>-4.8500000000000005</v>
      </c>
      <c r="G44" s="80">
        <f t="shared" si="16"/>
        <v>74.26166770261247</v>
      </c>
      <c r="H44" s="80">
        <f>MIN(H9:H39)</f>
        <v>-8.177229516053366</v>
      </c>
      <c r="I44" s="81">
        <f t="shared" si="16"/>
        <v>-11.9</v>
      </c>
      <c r="J44" s="79">
        <f t="shared" si="16"/>
        <v>0</v>
      </c>
      <c r="K44" s="81">
        <f t="shared" si="16"/>
        <v>0</v>
      </c>
      <c r="L44" s="78">
        <f t="shared" si="16"/>
        <v>0</v>
      </c>
      <c r="M44" s="78">
        <f t="shared" si="16"/>
        <v>0</v>
      </c>
      <c r="N44" s="78">
        <f t="shared" si="16"/>
        <v>0</v>
      </c>
      <c r="O44" s="79">
        <f t="shared" si="16"/>
        <v>0</v>
      </c>
      <c r="P44" s="77"/>
      <c r="Q44" s="113">
        <f t="shared" si="16"/>
        <v>0</v>
      </c>
      <c r="R44" s="80">
        <f t="shared" si="16"/>
        <v>0</v>
      </c>
      <c r="S44" s="80">
        <f>MIN(S9:S39)</f>
        <v>0</v>
      </c>
      <c r="T44" s="133"/>
      <c r="U44" s="113">
        <f t="shared" si="16"/>
        <v>0</v>
      </c>
      <c r="V44" s="80">
        <f>MIN(V9:V39)</f>
        <v>0</v>
      </c>
      <c r="W44" s="117">
        <f>MIN(W9:W39)</f>
        <v>1003</v>
      </c>
      <c r="X44" s="120"/>
      <c r="Y44" s="128"/>
      <c r="Z44" s="120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9"/>
      <c r="Z45" s="96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68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19</v>
      </c>
      <c r="C61">
        <f>DCOUNTA(S8:S38,1,C59:C60)</f>
        <v>12</v>
      </c>
      <c r="D61">
        <f>DCOUNTA(S8:S38,1,D59:D60)</f>
        <v>6</v>
      </c>
      <c r="F61">
        <f>DCOUNTA(S8:S38,1,F59:F60)</f>
        <v>5</v>
      </c>
    </row>
    <row r="63" spans="2:4" ht="12.75">
      <c r="B63" t="s">
        <v>85</v>
      </c>
      <c r="C63" t="s">
        <v>86</v>
      </c>
      <c r="D63" t="s">
        <v>87</v>
      </c>
    </row>
    <row r="64" spans="2:4" ht="12.75">
      <c r="B64">
        <f>(B61-F61)</f>
        <v>14</v>
      </c>
      <c r="C64">
        <f>(C61-F61)</f>
        <v>7</v>
      </c>
      <c r="D64">
        <f>(D61-F61)</f>
        <v>1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4">
      <selection activeCell="J31" sqref="J31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83" t="s">
        <v>94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114</v>
      </c>
      <c r="I4" s="60">
        <v>2001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84" t="s">
        <v>59</v>
      </c>
      <c r="H6" s="185"/>
      <c r="I6" s="185"/>
      <c r="J6" s="185"/>
      <c r="K6" s="185"/>
      <c r="L6" s="185"/>
      <c r="M6" s="185"/>
      <c r="N6" s="186"/>
    </row>
    <row r="7" spans="1:25" ht="12.75">
      <c r="A7" s="27" t="s">
        <v>32</v>
      </c>
      <c r="B7" s="3"/>
      <c r="C7" s="22">
        <f>Data1!$D$42</f>
        <v>5.780645161290324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-0.32580645161290334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75</v>
      </c>
      <c r="B9" s="3"/>
      <c r="C9" s="22">
        <f>Data1!$F$42</f>
        <v>2.7274193548387102</v>
      </c>
      <c r="D9" s="22">
        <v>-1.6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12.8</v>
      </c>
      <c r="C10" s="5" t="s">
        <v>35</v>
      </c>
      <c r="D10" s="5">
        <f>Data1!$AA$41</f>
        <v>5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-8.3</v>
      </c>
      <c r="C11" s="5" t="s">
        <v>35</v>
      </c>
      <c r="D11" s="24">
        <f>Data1!$AB$41</f>
        <v>31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-11.9</v>
      </c>
      <c r="C12" s="5" t="s">
        <v>35</v>
      </c>
      <c r="D12" s="24">
        <f>Data1!$AC$41</f>
        <v>31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21">
        <f>Data1!$S$41</f>
        <v>27.999999999999996</v>
      </c>
      <c r="D17" s="5">
        <v>39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14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7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69</v>
      </c>
      <c r="B20" s="3"/>
      <c r="C20" s="5">
        <f>Data1!$D$64</f>
        <v>1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5">
        <f>Data1!$S$43</f>
        <v>8.7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3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97</v>
      </c>
      <c r="B30" s="3"/>
      <c r="C30" s="5">
        <f>Data1!$Q$43</f>
        <v>44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2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4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>
        <v>2</v>
      </c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>
        <v>2</v>
      </c>
      <c r="D36" s="5" t="s">
        <v>112</v>
      </c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17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23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2009-08-13T11:16:17Z</dcterms:modified>
  <cp:category/>
  <cp:version/>
  <cp:contentType/>
  <cp:contentStatus/>
</cp:coreProperties>
</file>