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<sst xmlns="http://schemas.openxmlformats.org/spreadsheetml/2006/main" count="194" uniqueCount="152">
  <si>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</si>
  <si>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</si>
  <si>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</si>
  <si>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</si>
  <si>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</si>
  <si>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</si>
  <si>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</si>
  <si>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</si>
  <si>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</si>
  <si>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</si>
  <si>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</si>
  <si>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</si>
  <si>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</si>
  <si>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</si>
  <si>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</si>
  <si>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</si>
  <si>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</si>
  <si>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</si>
  <si>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</si>
  <si>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</si>
  <si>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</si>
  <si>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</si>
  <si>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</si>
  <si>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</si>
  <si>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</si>
  <si>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</si>
  <si>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</si>
  <si>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</si>
  <si>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</si>
  <si>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</si>
  <si>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</si>
  <si>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</si>
  <si>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</si>
  <si>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</si>
  <si>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</si>
  <si>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</si>
  <si>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</si>
  <si>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</si>
  <si>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</si>
  <si>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</si>
  <si>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</si>
  <si>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</si>
  <si>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</si>
  <si>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</si>
  <si>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</si>
  <si>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</si>
  <si>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</si>
  <si>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</si>
  <si>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</si>
  <si>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</si>
  <si>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</si>
  <si>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</si>
  <si>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</si>
  <si>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</si>
  <si>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</si>
  <si>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</si>
  <si>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</si>
  <si>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</si>
  <si>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</si>
  <si>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</si>
  <si>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</si>
  <si>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</si>
  <si>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</si>
  <si>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</si>
  <si>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</si>
  <si>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</si>
  <si>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</si>
  <si>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</si>
  <si>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</si>
  <si>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</si>
  <si>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</si>
  <si>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</si>
  <si>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</si>
  <si>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</si>
  <si>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</si>
  <si>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</si>
  <si>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</si>
  <si>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</si>
  <si>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</si>
  <si>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</si>
  <si>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</si>
  <si>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</si>
  <si>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</si>
  <si>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</si>
  <si>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</si>
  <si>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</si>
  <si>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</si>
  <si>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</si>
  <si>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</si>
  <si>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</si>
  <si>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</si>
  <si>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</si>
  <si>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</si>
  <si>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</si>
  <si>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</si>
  <si>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</si>
  <si>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</si>
  <si>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</si>
  <si>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</si>
  <si>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</si>
  <si>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</si>
  <si>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</si>
  <si>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SW</t>
  </si>
  <si>
    <t>A rather cloudy day and gusty too. Rather mild and damp thoughout.</t>
  </si>
  <si>
    <t>W</t>
  </si>
  <si>
    <t>tr</t>
  </si>
  <si>
    <t>Bright and cool but dry.Cloudier and becoming very windy overnight with a spell of rain.</t>
  </si>
  <si>
    <t>Bright spells and breezy, but calmer than Saturday. A brief light shower then clear.</t>
  </si>
  <si>
    <t>NW</t>
  </si>
  <si>
    <t>A bright day with good sunny spells. Feeling chilly in the wind. A few showers overnight.</t>
  </si>
  <si>
    <t>Rather chilly and mostly bright by day. Milder with a spell of rain overnight.</t>
  </si>
  <si>
    <t>Rather cloudy with the breeze picking up. A few showers. Windy and gusty overnight.</t>
  </si>
  <si>
    <t>Bright and cool during the morning. Cloudier later, rain by eve. Turning very mild.*</t>
  </si>
  <si>
    <t>Cloudy and rather windy with showers. Further showers and wind overnight.</t>
  </si>
  <si>
    <t>S</t>
  </si>
  <si>
    <t>A rather cloudy day after early brightness. Rain setting in after lunch. More overnight.*</t>
  </si>
  <si>
    <t>Bright spells and mostly light showers on and off. Winds on the breezy side.</t>
  </si>
  <si>
    <t>Heavy rain clearing by mid-morning. Brighter and cooler afternoon, and a clear evening.</t>
  </si>
  <si>
    <t>Rather breezy with rain or showers from lunchtime. Squally gusts too.</t>
  </si>
  <si>
    <t>Very mild and cloudy, but still on the windy side. Temperatures dropping very little overnight.</t>
  </si>
  <si>
    <t>Becoming very mild again - milder than even yesterday. Rather cloudy and breezy.</t>
  </si>
  <si>
    <t>*15th: 6.40-7.40pm, temp drop from 10.5C to 6.8C.</t>
  </si>
  <si>
    <t>Very mild and breezy. Rain and a change of wind direction by evening; turning colder.</t>
  </si>
  <si>
    <t>Much colder. An early ground frost, then lost of sunshine. Winds much lighter too.</t>
  </si>
  <si>
    <t>SE</t>
  </si>
  <si>
    <t>Bright spells after another early ground frost. More cloud than yesterday and less chilly.</t>
  </si>
  <si>
    <t>Calm</t>
  </si>
  <si>
    <t>A rather cloudy day on the whole with very little brightness. A misty, but frost free night.</t>
  </si>
  <si>
    <t>A chilly, misty morning. Weak sunshine through the day. Fog forming by evening.</t>
  </si>
  <si>
    <t>Dec</t>
  </si>
  <si>
    <t>A very cold day with fog lating into the morning. Sunny for a time, then more later pm.</t>
  </si>
  <si>
    <t>Another frost followed by foggy conditions for much of the day. Remaining very cold.</t>
  </si>
  <si>
    <t>A foggy, cold day again with brief glimpses of sun. Fog lifting and temps rising overnight.</t>
  </si>
  <si>
    <t>NE</t>
  </si>
  <si>
    <t>Rather cloudy and misty, but no fog. Temperatures barely changing all day. Frost free.</t>
  </si>
  <si>
    <t>Cloudy, rather dull and feeling chilly, Again no fog.</t>
  </si>
  <si>
    <t>remaining much the same: dull,  cold and cloudy with light winds.</t>
  </si>
  <si>
    <t>Little change: more dull and cloudy conditions with little or no wind at times.</t>
  </si>
  <si>
    <t>A cold, damp day with light rain pm. Winds and temperatures increasing overnight.</t>
  </si>
  <si>
    <t xml:space="preserve">*4th: Max 14.1C reached around 2100hrs. </t>
  </si>
  <si>
    <t>*10th: max 12.7C reached during the early hours on 11th.</t>
  </si>
  <si>
    <t>A cloudy start, but soon brightening up. Sunny and mild though the afternoon. Rain by morn.</t>
  </si>
  <si>
    <t>A rather cloudy day with outbreaks of rain spreading in. Becoming very windy and mild.*</t>
  </si>
  <si>
    <t>29th: Very wet and windy evening, but temperatures on the increase overnight: max 13.1</t>
  </si>
  <si>
    <t>Cloudy with outbreaks of rain from afternoon onwards, becoming blustery overnight.</t>
  </si>
  <si>
    <t>A bright and breezy start. Soon becoming mild, wet and very windy, continuing into night.</t>
  </si>
  <si>
    <t>NOTES:</t>
  </si>
  <si>
    <t>Mean max, mean min and mean all highest on record for December; max 14.1C on 4th highest since about 1994; absolute min -2.3C highest</t>
  </si>
  <si>
    <t xml:space="preserve">on record; highest min 10.3C, highest since 2000 (10.9C); lowest max 0.7C lowest since 2003 (0.5C); 4 air and 8 ground frosts, lowest on </t>
  </si>
  <si>
    <t>as 8 days had gale force gusts of wind, several over 40mph; pressure reached an amazing 1044.6mb on 22nd.</t>
  </si>
  <si>
    <t>record for December; Rainfall 72.6mm most in december since 2003 (84.1mm); highest 24hr total 9.8mm, lowest since June (3.7mm); as many</t>
  </si>
  <si>
    <t>Anomaly/date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</si>
</sst>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11.7</c:v>
                </c:pt>
                <c:pt idx="1">
                  <c:v>10.5</c:v>
                </c:pt>
                <c:pt idx="2">
                  <c:v>9.7</c:v>
                </c:pt>
                <c:pt idx="3">
                  <c:v>14.1</c:v>
                </c:pt>
                <c:pt idx="4">
                  <c:v>11.4</c:v>
                </c:pt>
                <c:pt idx="5">
                  <c:v>11</c:v>
                </c:pt>
                <c:pt idx="6">
                  <c:v>9.4</c:v>
                </c:pt>
                <c:pt idx="7">
                  <c:v>7.9</c:v>
                </c:pt>
                <c:pt idx="8">
                  <c:v>7.6</c:v>
                </c:pt>
                <c:pt idx="9">
                  <c:v>12.7</c:v>
                </c:pt>
                <c:pt idx="10">
                  <c:v>8.7</c:v>
                </c:pt>
                <c:pt idx="11">
                  <c:v>10</c:v>
                </c:pt>
                <c:pt idx="12">
                  <c:v>12.1</c:v>
                </c:pt>
                <c:pt idx="13">
                  <c:v>13.2</c:v>
                </c:pt>
                <c:pt idx="14">
                  <c:v>11.4</c:v>
                </c:pt>
                <c:pt idx="15">
                  <c:v>7.6</c:v>
                </c:pt>
                <c:pt idx="16">
                  <c:v>9</c:v>
                </c:pt>
                <c:pt idx="17">
                  <c:v>7.1</c:v>
                </c:pt>
                <c:pt idx="18">
                  <c:v>6.3</c:v>
                </c:pt>
                <c:pt idx="19">
                  <c:v>1.6</c:v>
                </c:pt>
                <c:pt idx="20">
                  <c:v>0.7</c:v>
                </c:pt>
                <c:pt idx="21">
                  <c:v>2.5</c:v>
                </c:pt>
                <c:pt idx="22">
                  <c:v>3.7</c:v>
                </c:pt>
                <c:pt idx="23">
                  <c:v>5.1</c:v>
                </c:pt>
                <c:pt idx="24">
                  <c:v>5.3</c:v>
                </c:pt>
                <c:pt idx="25">
                  <c:v>4.4</c:v>
                </c:pt>
                <c:pt idx="26">
                  <c:v>8</c:v>
                </c:pt>
                <c:pt idx="27">
                  <c:v>10.6</c:v>
                </c:pt>
                <c:pt idx="28">
                  <c:v>13.1</c:v>
                </c:pt>
                <c:pt idx="29">
                  <c:v>9.7</c:v>
                </c:pt>
                <c:pt idx="30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8.5</c:v>
                </c:pt>
                <c:pt idx="1">
                  <c:v>7.3</c:v>
                </c:pt>
                <c:pt idx="2">
                  <c:v>7.2</c:v>
                </c:pt>
                <c:pt idx="3">
                  <c:v>6.1</c:v>
                </c:pt>
                <c:pt idx="4">
                  <c:v>6.7</c:v>
                </c:pt>
                <c:pt idx="5">
                  <c:v>7.1</c:v>
                </c:pt>
                <c:pt idx="6">
                  <c:v>5.8</c:v>
                </c:pt>
                <c:pt idx="7">
                  <c:v>6</c:v>
                </c:pt>
                <c:pt idx="8">
                  <c:v>3.8</c:v>
                </c:pt>
                <c:pt idx="9">
                  <c:v>0.2</c:v>
                </c:pt>
                <c:pt idx="10">
                  <c:v>3.8</c:v>
                </c:pt>
                <c:pt idx="11">
                  <c:v>3.1</c:v>
                </c:pt>
                <c:pt idx="12">
                  <c:v>5.2</c:v>
                </c:pt>
                <c:pt idx="13">
                  <c:v>10</c:v>
                </c:pt>
                <c:pt idx="14">
                  <c:v>10.3</c:v>
                </c:pt>
                <c:pt idx="15">
                  <c:v>0.9</c:v>
                </c:pt>
                <c:pt idx="16">
                  <c:v>1</c:v>
                </c:pt>
                <c:pt idx="17">
                  <c:v>2.3</c:v>
                </c:pt>
                <c:pt idx="18">
                  <c:v>3.5</c:v>
                </c:pt>
                <c:pt idx="19">
                  <c:v>-0.9</c:v>
                </c:pt>
                <c:pt idx="20">
                  <c:v>-1.7</c:v>
                </c:pt>
                <c:pt idx="21">
                  <c:v>-2.3</c:v>
                </c:pt>
                <c:pt idx="22">
                  <c:v>-2</c:v>
                </c:pt>
                <c:pt idx="23">
                  <c:v>0.6</c:v>
                </c:pt>
                <c:pt idx="24">
                  <c:v>3.6</c:v>
                </c:pt>
                <c:pt idx="25">
                  <c:v>3.1</c:v>
                </c:pt>
                <c:pt idx="26">
                  <c:v>3.2</c:v>
                </c:pt>
                <c:pt idx="27">
                  <c:v>3.3</c:v>
                </c:pt>
                <c:pt idx="28">
                  <c:v>4.9</c:v>
                </c:pt>
                <c:pt idx="29">
                  <c:v>6.7</c:v>
                </c:pt>
                <c:pt idx="30">
                  <c:v>4.8</c:v>
                </c:pt>
              </c:numCache>
            </c:numRef>
          </c:val>
          <c:smooth val="0"/>
        </c:ser>
        <c:marker val="1"/>
        <c:axId val="54089371"/>
        <c:axId val="17042292"/>
      </c:lineChart>
      <c:catAx>
        <c:axId val="5408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42292"/>
        <c:crosses val="autoZero"/>
        <c:auto val="1"/>
        <c:lblOffset val="100"/>
        <c:noMultiLvlLbl val="0"/>
      </c:catAx>
      <c:valAx>
        <c:axId val="1704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4089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4.5</c:v>
                </c:pt>
                <c:pt idx="2">
                  <c:v>0</c:v>
                </c:pt>
                <c:pt idx="3">
                  <c:v>7.2</c:v>
                </c:pt>
                <c:pt idx="4">
                  <c:v>3.8</c:v>
                </c:pt>
                <c:pt idx="5">
                  <c:v>4.9</c:v>
                </c:pt>
                <c:pt idx="6">
                  <c:v>2.6</c:v>
                </c:pt>
                <c:pt idx="7">
                  <c:v>0.6</c:v>
                </c:pt>
                <c:pt idx="8">
                  <c:v>0.1</c:v>
                </c:pt>
                <c:pt idx="9">
                  <c:v>9.8</c:v>
                </c:pt>
                <c:pt idx="10">
                  <c:v>0.6</c:v>
                </c:pt>
                <c:pt idx="11">
                  <c:v>7.3</c:v>
                </c:pt>
                <c:pt idx="12">
                  <c:v>0</c:v>
                </c:pt>
                <c:pt idx="13">
                  <c:v>0</c:v>
                </c:pt>
                <c:pt idx="14">
                  <c:v>8.3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0.1</c:v>
                </c:pt>
                <c:pt idx="19">
                  <c:v>0.3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0.4</c:v>
                </c:pt>
                <c:pt idx="28">
                  <c:v>9.7</c:v>
                </c:pt>
                <c:pt idx="29">
                  <c:v>7.9</c:v>
                </c:pt>
                <c:pt idx="30">
                  <c:v>3.1</c:v>
                </c:pt>
              </c:numCache>
            </c:numRef>
          </c:val>
        </c:ser>
        <c:axId val="19162901"/>
        <c:axId val="38248382"/>
      </c:barChart>
      <c:catAx>
        <c:axId val="1916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 val="autoZero"/>
        <c:auto val="1"/>
        <c:lblOffset val="100"/>
        <c:noMultiLvlLbl val="0"/>
      </c:catAx>
      <c:valAx>
        <c:axId val="38248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9162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8691119"/>
        <c:axId val="11111208"/>
      </c:barChart>
      <c:catAx>
        <c:axId val="869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8691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6.5</c:v>
                </c:pt>
                <c:pt idx="1">
                  <c:v>5.1</c:v>
                </c:pt>
                <c:pt idx="2">
                  <c:v>4.5</c:v>
                </c:pt>
                <c:pt idx="3">
                  <c:v>3.7</c:v>
                </c:pt>
                <c:pt idx="4">
                  <c:v>3.7</c:v>
                </c:pt>
                <c:pt idx="5">
                  <c:v>5.1</c:v>
                </c:pt>
                <c:pt idx="6">
                  <c:v>2.8</c:v>
                </c:pt>
                <c:pt idx="7">
                  <c:v>6</c:v>
                </c:pt>
                <c:pt idx="8">
                  <c:v>1</c:v>
                </c:pt>
                <c:pt idx="9">
                  <c:v>-3.6</c:v>
                </c:pt>
                <c:pt idx="10">
                  <c:v>1.3</c:v>
                </c:pt>
                <c:pt idx="11">
                  <c:v>0</c:v>
                </c:pt>
                <c:pt idx="12">
                  <c:v>1.8</c:v>
                </c:pt>
                <c:pt idx="13">
                  <c:v>7.9</c:v>
                </c:pt>
                <c:pt idx="14">
                  <c:v>8.9</c:v>
                </c:pt>
                <c:pt idx="15">
                  <c:v>-2.5</c:v>
                </c:pt>
                <c:pt idx="16">
                  <c:v>-2.1</c:v>
                </c:pt>
                <c:pt idx="17">
                  <c:v>-1.8</c:v>
                </c:pt>
                <c:pt idx="18">
                  <c:v>1.6</c:v>
                </c:pt>
                <c:pt idx="19">
                  <c:v>-2.1</c:v>
                </c:pt>
                <c:pt idx="20">
                  <c:v>-2.2</c:v>
                </c:pt>
                <c:pt idx="21">
                  <c:v>-3.5</c:v>
                </c:pt>
                <c:pt idx="22">
                  <c:v>-1.7</c:v>
                </c:pt>
                <c:pt idx="23">
                  <c:v>1</c:v>
                </c:pt>
                <c:pt idx="24">
                  <c:v>3</c:v>
                </c:pt>
                <c:pt idx="25">
                  <c:v>2.6</c:v>
                </c:pt>
                <c:pt idx="26">
                  <c:v>2.4</c:v>
                </c:pt>
                <c:pt idx="27">
                  <c:v>2.5</c:v>
                </c:pt>
                <c:pt idx="28">
                  <c:v>0.6</c:v>
                </c:pt>
                <c:pt idx="29">
                  <c:v>5.5</c:v>
                </c:pt>
                <c:pt idx="30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2626"/>
        <c:crosses val="autoZero"/>
        <c:auto val="1"/>
        <c:lblOffset val="100"/>
        <c:noMultiLvlLbl val="0"/>
      </c:catAx>
      <c:valAx>
        <c:axId val="27592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28920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8.7</c:v>
                </c:pt>
                <c:pt idx="1">
                  <c:v>7.4</c:v>
                </c:pt>
                <c:pt idx="2">
                  <c:v>7.1</c:v>
                </c:pt>
                <c:pt idx="3">
                  <c:v>5.1</c:v>
                </c:pt>
                <c:pt idx="4">
                  <c:v>10.1</c:v>
                </c:pt>
                <c:pt idx="5">
                  <c:v>6.7</c:v>
                </c:pt>
                <c:pt idx="6">
                  <c:v>7.3</c:v>
                </c:pt>
                <c:pt idx="7">
                  <c:v>6</c:v>
                </c:pt>
                <c:pt idx="8">
                  <c:v>4.6</c:v>
                </c:pt>
                <c:pt idx="9">
                  <c:v>3.1</c:v>
                </c:pt>
                <c:pt idx="10">
                  <c:v>5.6</c:v>
                </c:pt>
                <c:pt idx="11">
                  <c:v>3.4</c:v>
                </c:pt>
                <c:pt idx="12">
                  <c:v>6.8</c:v>
                </c:pt>
                <c:pt idx="13">
                  <c:v>9.5</c:v>
                </c:pt>
                <c:pt idx="14">
                  <c:v>9.6</c:v>
                </c:pt>
                <c:pt idx="15">
                  <c:v>4.3</c:v>
                </c:pt>
                <c:pt idx="16">
                  <c:v>3.4</c:v>
                </c:pt>
                <c:pt idx="17">
                  <c:v>4.9</c:v>
                </c:pt>
                <c:pt idx="18">
                  <c:v>5</c:v>
                </c:pt>
                <c:pt idx="19">
                  <c:v>2.8</c:v>
                </c:pt>
                <c:pt idx="20">
                  <c:v>2.9</c:v>
                </c:pt>
                <c:pt idx="21">
                  <c:v>2.3</c:v>
                </c:pt>
                <c:pt idx="22">
                  <c:v>4.2</c:v>
                </c:pt>
                <c:pt idx="23">
                  <c:v>4.2</c:v>
                </c:pt>
                <c:pt idx="24">
                  <c:v>4.8</c:v>
                </c:pt>
                <c:pt idx="25">
                  <c:v>4.9</c:v>
                </c:pt>
                <c:pt idx="26">
                  <c:v>4.4</c:v>
                </c:pt>
                <c:pt idx="27">
                  <c:v>6.3</c:v>
                </c:pt>
                <c:pt idx="28">
                  <c:v>5.5</c:v>
                </c:pt>
                <c:pt idx="29">
                  <c:v>7</c:v>
                </c:pt>
                <c:pt idx="30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8.7</c:v>
                </c:pt>
                <c:pt idx="1">
                  <c:v>8.1</c:v>
                </c:pt>
                <c:pt idx="2">
                  <c:v>7.9</c:v>
                </c:pt>
                <c:pt idx="3">
                  <c:v>6.1</c:v>
                </c:pt>
                <c:pt idx="4">
                  <c:v>9.8</c:v>
                </c:pt>
                <c:pt idx="5">
                  <c:v>7.6</c:v>
                </c:pt>
                <c:pt idx="6">
                  <c:v>8</c:v>
                </c:pt>
                <c:pt idx="7">
                  <c:v>6.6</c:v>
                </c:pt>
                <c:pt idx="8">
                  <c:v>5.2</c:v>
                </c:pt>
                <c:pt idx="9">
                  <c:v>3.8</c:v>
                </c:pt>
                <c:pt idx="10">
                  <c:v>6.9</c:v>
                </c:pt>
                <c:pt idx="11">
                  <c:v>3.6</c:v>
                </c:pt>
                <c:pt idx="12">
                  <c:v>6.5</c:v>
                </c:pt>
                <c:pt idx="13">
                  <c:v>9</c:v>
                </c:pt>
                <c:pt idx="14">
                  <c:v>9.5</c:v>
                </c:pt>
                <c:pt idx="15">
                  <c:v>5.7</c:v>
                </c:pt>
                <c:pt idx="16">
                  <c:v>4.1</c:v>
                </c:pt>
                <c:pt idx="17">
                  <c:v>5</c:v>
                </c:pt>
                <c:pt idx="18">
                  <c:v>5.7</c:v>
                </c:pt>
                <c:pt idx="19">
                  <c:v>3.9</c:v>
                </c:pt>
                <c:pt idx="20">
                  <c:v>3</c:v>
                </c:pt>
                <c:pt idx="21">
                  <c:v>2.9</c:v>
                </c:pt>
                <c:pt idx="22">
                  <c:v>4.4</c:v>
                </c:pt>
                <c:pt idx="23">
                  <c:v>4.6</c:v>
                </c:pt>
                <c:pt idx="24">
                  <c:v>5</c:v>
                </c:pt>
                <c:pt idx="25">
                  <c:v>5.4</c:v>
                </c:pt>
                <c:pt idx="26">
                  <c:v>4.9</c:v>
                </c:pt>
                <c:pt idx="27">
                  <c:v>6.1</c:v>
                </c:pt>
                <c:pt idx="28">
                  <c:v>5.7</c:v>
                </c:pt>
                <c:pt idx="29">
                  <c:v>7.5</c:v>
                </c:pt>
                <c:pt idx="30">
                  <c:v>6.3</c:v>
                </c:pt>
              </c:numCache>
            </c:numRef>
          </c:val>
          <c:smooth val="0"/>
        </c:ser>
        <c:marker val="1"/>
        <c:axId val="47007043"/>
        <c:axId val="20410204"/>
      </c:lineChart>
      <c:catAx>
        <c:axId val="4700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7007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8.8</c:v>
                </c:pt>
                <c:pt idx="1">
                  <c:v>9.1</c:v>
                </c:pt>
                <c:pt idx="2">
                  <c:v>8.7</c:v>
                </c:pt>
                <c:pt idx="3">
                  <c:v>7.7</c:v>
                </c:pt>
                <c:pt idx="4">
                  <c:v>9.4</c:v>
                </c:pt>
                <c:pt idx="5">
                  <c:v>8.7</c:v>
                </c:pt>
                <c:pt idx="6">
                  <c:v>8.5</c:v>
                </c:pt>
                <c:pt idx="7">
                  <c:v>7.8</c:v>
                </c:pt>
                <c:pt idx="8">
                  <c:v>6.8</c:v>
                </c:pt>
                <c:pt idx="9">
                  <c:v>5.6</c:v>
                </c:pt>
                <c:pt idx="10">
                  <c:v>8.6</c:v>
                </c:pt>
                <c:pt idx="11">
                  <c:v>6.6</c:v>
                </c:pt>
                <c:pt idx="12">
                  <c:v>7.1</c:v>
                </c:pt>
                <c:pt idx="13">
                  <c:v>8.7</c:v>
                </c:pt>
                <c:pt idx="14">
                  <c:v>9.4</c:v>
                </c:pt>
                <c:pt idx="15">
                  <c:v>7.6</c:v>
                </c:pt>
                <c:pt idx="16">
                  <c:v>6</c:v>
                </c:pt>
                <c:pt idx="17">
                  <c:v>6.1</c:v>
                </c:pt>
                <c:pt idx="18">
                  <c:v>6.7</c:v>
                </c:pt>
                <c:pt idx="19">
                  <c:v>5.6</c:v>
                </c:pt>
                <c:pt idx="20">
                  <c:v>4.9</c:v>
                </c:pt>
                <c:pt idx="21">
                  <c:v>4.3</c:v>
                </c:pt>
                <c:pt idx="22">
                  <c:v>5</c:v>
                </c:pt>
                <c:pt idx="23">
                  <c:v>5.2</c:v>
                </c:pt>
                <c:pt idx="24">
                  <c:v>5</c:v>
                </c:pt>
                <c:pt idx="25">
                  <c:v>5.9</c:v>
                </c:pt>
                <c:pt idx="26">
                  <c:v>5.8</c:v>
                </c:pt>
                <c:pt idx="27">
                  <c:v>6.3</c:v>
                </c:pt>
                <c:pt idx="28">
                  <c:v>6.2</c:v>
                </c:pt>
                <c:pt idx="29">
                  <c:v>8</c:v>
                </c:pt>
                <c:pt idx="3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10.2</c:v>
                </c:pt>
                <c:pt idx="1">
                  <c:v>10.3</c:v>
                </c:pt>
                <c:pt idx="2">
                  <c:v>10.3</c:v>
                </c:pt>
                <c:pt idx="3">
                  <c:v>10.2</c:v>
                </c:pt>
                <c:pt idx="4">
                  <c:v>10.1</c:v>
                </c:pt>
                <c:pt idx="5">
                  <c:v>10.2</c:v>
                </c:pt>
                <c:pt idx="6">
                  <c:v>10.2</c:v>
                </c:pt>
                <c:pt idx="7">
                  <c:v>10.1</c:v>
                </c:pt>
                <c:pt idx="8">
                  <c:v>9.9</c:v>
                </c:pt>
                <c:pt idx="9">
                  <c:v>9.7</c:v>
                </c:pt>
                <c:pt idx="10">
                  <c:v>9.4</c:v>
                </c:pt>
                <c:pt idx="11">
                  <c:v>9.5</c:v>
                </c:pt>
                <c:pt idx="12">
                  <c:v>9.3</c:v>
                </c:pt>
                <c:pt idx="13">
                  <c:v>9.3</c:v>
                </c:pt>
                <c:pt idx="14">
                  <c:v>9.6</c:v>
                </c:pt>
                <c:pt idx="15">
                  <c:v>9.8</c:v>
                </c:pt>
                <c:pt idx="16">
                  <c:v>9.7</c:v>
                </c:pt>
                <c:pt idx="17">
                  <c:v>9.3</c:v>
                </c:pt>
                <c:pt idx="18">
                  <c:v>9.1</c:v>
                </c:pt>
                <c:pt idx="19">
                  <c:v>9</c:v>
                </c:pt>
                <c:pt idx="20">
                  <c:v>8.7</c:v>
                </c:pt>
                <c:pt idx="21">
                  <c:v>8.4</c:v>
                </c:pt>
                <c:pt idx="22">
                  <c:v>8.2</c:v>
                </c:pt>
                <c:pt idx="23">
                  <c:v>8.1</c:v>
                </c:pt>
                <c:pt idx="24">
                  <c:v>8.1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8.1</c:v>
                </c:pt>
                <c:pt idx="29">
                  <c:v>8.2</c:v>
                </c:pt>
                <c:pt idx="30">
                  <c:v>8.5</c:v>
                </c:pt>
              </c:numCache>
            </c:numRef>
          </c:val>
          <c:smooth val="0"/>
        </c:ser>
        <c:marker val="1"/>
        <c:axId val="49474109"/>
        <c:axId val="42613798"/>
      </c:lineChart>
      <c:catAx>
        <c:axId val="4947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9474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1013.6239983062773</c:v>
                </c:pt>
                <c:pt idx="1">
                  <c:v>1009.7871263712508</c:v>
                </c:pt>
                <c:pt idx="2">
                  <c:v>986.7319908793936</c:v>
                </c:pt>
                <c:pt idx="3">
                  <c:v>992.4303724123542</c:v>
                </c:pt>
                <c:pt idx="4">
                  <c:v>984.9068913144645</c:v>
                </c:pt>
                <c:pt idx="5">
                  <c:v>996.031101014389</c:v>
                </c:pt>
                <c:pt idx="6">
                  <c:v>983.3184487862372</c:v>
                </c:pt>
                <c:pt idx="7">
                  <c:v>983.871080323554</c:v>
                </c:pt>
                <c:pt idx="8">
                  <c:v>1010.3977296298709</c:v>
                </c:pt>
                <c:pt idx="9">
                  <c:v>1021.6451148151539</c:v>
                </c:pt>
                <c:pt idx="10">
                  <c:v>1006.6105382242026</c:v>
                </c:pt>
                <c:pt idx="11">
                  <c:v>1015.8315333514328</c:v>
                </c:pt>
                <c:pt idx="12">
                  <c:v>1017.8745832321633</c:v>
                </c:pt>
                <c:pt idx="13">
                  <c:v>1016.3834410843293</c:v>
                </c:pt>
                <c:pt idx="14">
                  <c:v>1017.2536905368523</c:v>
                </c:pt>
                <c:pt idx="15">
                  <c:v>1022.3608944773237</c:v>
                </c:pt>
                <c:pt idx="16">
                  <c:v>1026.2668153478055</c:v>
                </c:pt>
                <c:pt idx="17">
                  <c:v>1026.4453792862464</c:v>
                </c:pt>
                <c:pt idx="18">
                  <c:v>1037.8175134265716</c:v>
                </c:pt>
                <c:pt idx="19">
                  <c:v>1040.5200648972125</c:v>
                </c:pt>
                <c:pt idx="20">
                  <c:v>1043.9605444803508</c:v>
                </c:pt>
                <c:pt idx="21">
                  <c:v>1044.6162545635382</c:v>
                </c:pt>
                <c:pt idx="22">
                  <c:v>1044.332603604937</c:v>
                </c:pt>
                <c:pt idx="23">
                  <c:v>1041.1522727199579</c:v>
                </c:pt>
                <c:pt idx="24">
                  <c:v>1037.2887215002188</c:v>
                </c:pt>
                <c:pt idx="25">
                  <c:v>1036.8227132985953</c:v>
                </c:pt>
                <c:pt idx="26">
                  <c:v>1030.5573128868493</c:v>
                </c:pt>
                <c:pt idx="27">
                  <c:v>1024.6172796080439</c:v>
                </c:pt>
                <c:pt idx="28">
                  <c:v>1011.2241057934067</c:v>
                </c:pt>
                <c:pt idx="29">
                  <c:v>1005.4991545124226</c:v>
                </c:pt>
                <c:pt idx="30">
                  <c:v>1014.2515970537859</c:v>
                </c:pt>
              </c:numCache>
            </c:numRef>
          </c:val>
          <c:smooth val="0"/>
        </c:ser>
        <c:marker val="1"/>
        <c:axId val="47979863"/>
        <c:axId val="29165584"/>
      </c:lineChart>
      <c:catAx>
        <c:axId val="47979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97986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9.80453567543222</c:v>
                </c:pt>
                <c:pt idx="1">
                  <c:v>6.528359997723786</c:v>
                </c:pt>
                <c:pt idx="2">
                  <c:v>4.7302203199630135</c:v>
                </c:pt>
                <c:pt idx="3">
                  <c:v>2.9784568545716823</c:v>
                </c:pt>
                <c:pt idx="4">
                  <c:v>9.717296855007739</c:v>
                </c:pt>
                <c:pt idx="5">
                  <c:v>4.863209936654492</c:v>
                </c:pt>
                <c:pt idx="6">
                  <c:v>3.8070665127696914</c:v>
                </c:pt>
                <c:pt idx="7">
                  <c:v>4.850406504493015</c:v>
                </c:pt>
                <c:pt idx="8">
                  <c:v>3.1390515288939813</c:v>
                </c:pt>
                <c:pt idx="9">
                  <c:v>1.4926566297709336</c:v>
                </c:pt>
                <c:pt idx="10">
                  <c:v>7.9743599499876066</c:v>
                </c:pt>
                <c:pt idx="11">
                  <c:v>4.259214309634847</c:v>
                </c:pt>
                <c:pt idx="12">
                  <c:v>8.151294558461657</c:v>
                </c:pt>
                <c:pt idx="13">
                  <c:v>9.549977759785138</c:v>
                </c:pt>
                <c:pt idx="14">
                  <c:v>8.784649889648561</c:v>
                </c:pt>
                <c:pt idx="15">
                  <c:v>0.7292420697132379</c:v>
                </c:pt>
                <c:pt idx="16">
                  <c:v>1.6387951826774954</c:v>
                </c:pt>
                <c:pt idx="17">
                  <c:v>4.868131657092514</c:v>
                </c:pt>
                <c:pt idx="18">
                  <c:v>3.2091145133283927</c:v>
                </c:pt>
                <c:pt idx="19">
                  <c:v>-0.9716745003128633</c:v>
                </c:pt>
                <c:pt idx="20">
                  <c:v>-1.0727984354666074</c:v>
                </c:pt>
                <c:pt idx="21">
                  <c:v>-1.999999999999999</c:v>
                </c:pt>
                <c:pt idx="22">
                  <c:v>2.24482382650812</c:v>
                </c:pt>
                <c:pt idx="23">
                  <c:v>3.456122646805448</c:v>
                </c:pt>
                <c:pt idx="24">
                  <c:v>3.8198811600803233</c:v>
                </c:pt>
                <c:pt idx="25">
                  <c:v>2.8016720037893172</c:v>
                </c:pt>
                <c:pt idx="26">
                  <c:v>1.4949421189237921</c:v>
                </c:pt>
                <c:pt idx="27">
                  <c:v>7.789530977760811</c:v>
                </c:pt>
                <c:pt idx="28">
                  <c:v>4.741276761146981</c:v>
                </c:pt>
                <c:pt idx="29">
                  <c:v>4.780779912534241</c:v>
                </c:pt>
                <c:pt idx="30">
                  <c:v>5.555633705232233</c:v>
                </c:pt>
              </c:numCache>
            </c:numRef>
          </c:val>
          <c:smooth val="0"/>
        </c:ser>
        <c:marker val="1"/>
        <c:axId val="61163665"/>
        <c:axId val="13602074"/>
      </c:lineChart>
      <c:catAx>
        <c:axId val="6116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1163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a8260fa-501d-4cbd-98f7-e7515dae5cbb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1a01822-464f-4940-b86c-fa7bd34bc4d9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16e63c7-3509-415b-b622-9440d45bc372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ad1e6f0-3970-4751-a68a-7f120b5450b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e1d8157-f1ee-4298-afa7-ab16941a69eb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63b61d9-e4e6-47c3-9908-7b03cd65edef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aad85f5-fb9e-4009-8276-25cf6b21a045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367567b-5b0a-425b-80a0-fee23285a166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f9ab371-7032-4de8-a51d-0acc36769255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21" activePane="bottomLeft" state="split"/>
      <selection pane="topLeft" activeCell="R5" sqref="R5"/>
      <selection pane="bottomLeft" activeCell="E39" sqref="E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129</v>
      </c>
      <c r="R4" s="60">
        <v>2006</v>
      </c>
      <c r="S4" s="7"/>
      <c r="T4" s="7"/>
      <c r="U4" s="60"/>
      <c r="V4" s="18"/>
      <c r="W4" s="102"/>
      <c r="X4" s="99"/>
      <c r="Y4" s="151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52"/>
      <c r="Z5" s="132"/>
      <c r="AA5" s="42" t="s">
        <v>85</v>
      </c>
    </row>
    <row r="6" spans="1:26" ht="13.5" customHeight="1" thickBot="1">
      <c r="A6" s="31" t="s">
        <v>0</v>
      </c>
      <c r="B6" s="146" t="s">
        <v>1</v>
      </c>
      <c r="C6" s="147"/>
      <c r="D6" s="147"/>
      <c r="E6" s="147"/>
      <c r="F6" s="148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9" t="s">
        <v>26</v>
      </c>
      <c r="Y6" s="152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9"/>
      <c r="Y7" s="152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50"/>
      <c r="Y8" s="153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10.2</v>
      </c>
      <c r="C9" s="65">
        <v>10</v>
      </c>
      <c r="D9" s="65">
        <v>11.7</v>
      </c>
      <c r="E9" s="65">
        <v>8.5</v>
      </c>
      <c r="F9" s="66">
        <f aca="true" t="shared" si="0" ref="F9:F39">AVERAGE(D9:E9)</f>
        <v>10.1</v>
      </c>
      <c r="G9" s="67">
        <f>100*(AI9/AG9)</f>
        <v>97.38538203362972</v>
      </c>
      <c r="H9" s="67">
        <f aca="true" t="shared" si="1" ref="H9:H39">AJ9</f>
        <v>9.80453567543222</v>
      </c>
      <c r="I9" s="68">
        <v>6.5</v>
      </c>
      <c r="J9" s="66"/>
      <c r="K9" s="68">
        <v>8.7</v>
      </c>
      <c r="L9" s="65">
        <v>8.7</v>
      </c>
      <c r="M9" s="65">
        <v>8.8</v>
      </c>
      <c r="N9" s="65">
        <v>9.3</v>
      </c>
      <c r="O9" s="66">
        <v>10.2</v>
      </c>
      <c r="P9" s="69" t="s">
        <v>102</v>
      </c>
      <c r="Q9" s="70">
        <v>30</v>
      </c>
      <c r="R9" s="67"/>
      <c r="S9" s="67">
        <v>0</v>
      </c>
      <c r="T9" s="67"/>
      <c r="U9" s="71">
        <v>4</v>
      </c>
      <c r="V9" s="64">
        <v>1003.3</v>
      </c>
      <c r="W9" s="121">
        <f aca="true" t="shared" si="2" ref="W9:W39">V9+AT17</f>
        <v>1013.6239983062773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12.4387434277299</v>
      </c>
      <c r="AH9">
        <f aca="true" t="shared" si="5" ref="AH9:AH39">IF(V9&gt;=0,6.107*EXP(17.38*(C9/(239+C9))),6.107*EXP(22.44*(C9/(272.4+C9))))</f>
        <v>12.273317807277772</v>
      </c>
      <c r="AI9">
        <f aca="true" t="shared" si="6" ref="AI9:AI39">IF(C9&gt;=0,AH9-(0.000799*1000*(B9-C9)),AH9-(0.00072*1000*(B9-C9)))</f>
        <v>12.113517807277773</v>
      </c>
      <c r="AJ9">
        <f>239*LN(AI9/6.107)/(17.38-LN(AI9/6.107))</f>
        <v>9.80453567543222</v>
      </c>
      <c r="AL9">
        <f>COUNTIF(U9:U39,"&lt;1")</f>
        <v>4</v>
      </c>
      <c r="AM9">
        <f>COUNTIF(E9:E39,"&lt;0")</f>
        <v>4</v>
      </c>
      <c r="AN9">
        <f>COUNTIF(I9:I39,"&lt;0")</f>
        <v>8</v>
      </c>
      <c r="AO9">
        <f>COUNTIF(Q9:Q39,"&gt;=39")</f>
        <v>8</v>
      </c>
    </row>
    <row r="10" spans="1:36" ht="12.75">
      <c r="A10" s="72">
        <v>2</v>
      </c>
      <c r="B10" s="73">
        <v>7.4</v>
      </c>
      <c r="C10" s="74">
        <v>7</v>
      </c>
      <c r="D10" s="74">
        <v>10.5</v>
      </c>
      <c r="E10" s="74">
        <v>7.3</v>
      </c>
      <c r="F10" s="75">
        <f t="shared" si="0"/>
        <v>8.9</v>
      </c>
      <c r="G10" s="67">
        <f aca="true" t="shared" si="7" ref="G10:G39">100*(AI10/AG10)</f>
        <v>94.19086248848654</v>
      </c>
      <c r="H10" s="76">
        <f t="shared" si="1"/>
        <v>6.528359997723786</v>
      </c>
      <c r="I10" s="77">
        <v>5.1</v>
      </c>
      <c r="J10" s="75"/>
      <c r="K10" s="77">
        <v>7.4</v>
      </c>
      <c r="L10" s="74">
        <v>8.1</v>
      </c>
      <c r="M10" s="74">
        <v>9.1</v>
      </c>
      <c r="N10" s="74">
        <v>9.7</v>
      </c>
      <c r="O10" s="75">
        <v>10.3</v>
      </c>
      <c r="P10" s="78" t="s">
        <v>102</v>
      </c>
      <c r="Q10" s="79">
        <v>37</v>
      </c>
      <c r="R10" s="76"/>
      <c r="S10" s="76">
        <v>4.5</v>
      </c>
      <c r="T10" s="76"/>
      <c r="U10" s="80">
        <v>5</v>
      </c>
      <c r="V10" s="73">
        <v>999.4</v>
      </c>
      <c r="W10" s="121">
        <f t="shared" si="2"/>
        <v>1009.7871263712508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10.29234011027384</v>
      </c>
      <c r="AH10">
        <f t="shared" si="5"/>
        <v>10.014043920115377</v>
      </c>
      <c r="AI10">
        <f t="shared" si="6"/>
        <v>9.694443920115376</v>
      </c>
      <c r="AJ10">
        <f aca="true" t="shared" si="12" ref="AJ10:AJ39">239*LN(AI10/6.107)/(17.38-LN(AI10/6.107))</f>
        <v>6.528359997723786</v>
      </c>
    </row>
    <row r="11" spans="1:36" ht="12.75">
      <c r="A11" s="63">
        <v>3</v>
      </c>
      <c r="B11" s="64">
        <v>7.9</v>
      </c>
      <c r="C11" s="65">
        <v>6.5</v>
      </c>
      <c r="D11" s="65">
        <v>9.7</v>
      </c>
      <c r="E11" s="65">
        <v>7.2</v>
      </c>
      <c r="F11" s="66">
        <f t="shared" si="0"/>
        <v>8.45</v>
      </c>
      <c r="G11" s="67">
        <f t="shared" si="7"/>
        <v>80.34828189806471</v>
      </c>
      <c r="H11" s="67">
        <f t="shared" si="1"/>
        <v>4.7302203199630135</v>
      </c>
      <c r="I11" s="68">
        <v>4.5</v>
      </c>
      <c r="J11" s="66"/>
      <c r="K11" s="68">
        <v>7.1</v>
      </c>
      <c r="L11" s="65">
        <v>7.9</v>
      </c>
      <c r="M11" s="65">
        <v>8.7</v>
      </c>
      <c r="N11" s="65">
        <v>9.4</v>
      </c>
      <c r="O11" s="66">
        <v>10.3</v>
      </c>
      <c r="P11" s="69" t="s">
        <v>102</v>
      </c>
      <c r="Q11" s="70">
        <v>63</v>
      </c>
      <c r="R11" s="67"/>
      <c r="S11" s="67" t="s">
        <v>105</v>
      </c>
      <c r="T11" s="67"/>
      <c r="U11" s="71">
        <v>2</v>
      </c>
      <c r="V11" s="64">
        <v>976.6</v>
      </c>
      <c r="W11" s="121">
        <f t="shared" si="2"/>
        <v>986.7319908793936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10.649781121194382</v>
      </c>
      <c r="AH11">
        <f t="shared" si="5"/>
        <v>9.67551615678414</v>
      </c>
      <c r="AI11">
        <f t="shared" si="6"/>
        <v>8.556916156784139</v>
      </c>
      <c r="AJ11">
        <f t="shared" si="12"/>
        <v>4.7302203199630135</v>
      </c>
    </row>
    <row r="12" spans="1:36" ht="12.75">
      <c r="A12" s="72">
        <v>4</v>
      </c>
      <c r="B12" s="73">
        <v>6.8</v>
      </c>
      <c r="C12" s="74">
        <v>5.2</v>
      </c>
      <c r="D12" s="74">
        <v>14.1</v>
      </c>
      <c r="E12" s="74">
        <v>6.1</v>
      </c>
      <c r="F12" s="75">
        <f t="shared" si="0"/>
        <v>10.1</v>
      </c>
      <c r="G12" s="67">
        <f t="shared" si="7"/>
        <v>76.57593908606472</v>
      </c>
      <c r="H12" s="76">
        <f t="shared" si="1"/>
        <v>2.9784568545716823</v>
      </c>
      <c r="I12" s="77">
        <v>3.7</v>
      </c>
      <c r="J12" s="75"/>
      <c r="K12" s="77">
        <v>5.1</v>
      </c>
      <c r="L12" s="74">
        <v>6.1</v>
      </c>
      <c r="M12" s="74">
        <v>7.7</v>
      </c>
      <c r="N12" s="74">
        <v>9.1</v>
      </c>
      <c r="O12" s="75">
        <v>10.2</v>
      </c>
      <c r="P12" s="78" t="s">
        <v>104</v>
      </c>
      <c r="Q12" s="79">
        <v>36</v>
      </c>
      <c r="R12" s="76"/>
      <c r="S12" s="76">
        <v>7.2</v>
      </c>
      <c r="T12" s="76"/>
      <c r="U12" s="80">
        <v>0</v>
      </c>
      <c r="V12" s="73">
        <v>982.2</v>
      </c>
      <c r="W12" s="121">
        <f t="shared" si="2"/>
        <v>992.4303724123542</v>
      </c>
      <c r="X12" s="127">
        <v>0</v>
      </c>
      <c r="Y12" s="134">
        <v>0</v>
      </c>
      <c r="Z12" s="127">
        <v>0</v>
      </c>
      <c r="AA12">
        <f t="shared" si="8"/>
        <v>4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9.877400046010854</v>
      </c>
      <c r="AH12">
        <f t="shared" si="5"/>
        <v>8.842111842520199</v>
      </c>
      <c r="AI12">
        <f t="shared" si="6"/>
        <v>7.563711842520199</v>
      </c>
      <c r="AJ12">
        <f t="shared" si="12"/>
        <v>2.9784568545716823</v>
      </c>
    </row>
    <row r="13" spans="1:36" ht="12.75">
      <c r="A13" s="63">
        <v>5</v>
      </c>
      <c r="B13" s="64">
        <v>10.9</v>
      </c>
      <c r="C13" s="65">
        <v>10.3</v>
      </c>
      <c r="D13" s="65">
        <v>11.4</v>
      </c>
      <c r="E13" s="65">
        <v>6.7</v>
      </c>
      <c r="F13" s="66">
        <f t="shared" si="0"/>
        <v>9.05</v>
      </c>
      <c r="G13" s="67">
        <f t="shared" si="7"/>
        <v>92.40022492143957</v>
      </c>
      <c r="H13" s="67">
        <f t="shared" si="1"/>
        <v>9.717296855007739</v>
      </c>
      <c r="I13" s="68">
        <v>3.7</v>
      </c>
      <c r="J13" s="66"/>
      <c r="K13" s="68">
        <v>10.1</v>
      </c>
      <c r="L13" s="65">
        <v>9.8</v>
      </c>
      <c r="M13" s="65">
        <v>9.4</v>
      </c>
      <c r="N13" s="65">
        <v>9.3</v>
      </c>
      <c r="O13" s="66">
        <v>10.1</v>
      </c>
      <c r="P13" s="69" t="s">
        <v>102</v>
      </c>
      <c r="Q13" s="70">
        <v>48</v>
      </c>
      <c r="R13" s="67"/>
      <c r="S13" s="67">
        <v>3.8</v>
      </c>
      <c r="T13" s="67"/>
      <c r="U13" s="71">
        <v>8</v>
      </c>
      <c r="V13" s="64">
        <v>974.9</v>
      </c>
      <c r="W13" s="121">
        <f t="shared" si="2"/>
        <v>984.9068913144645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13.033290380870474</v>
      </c>
      <c r="AH13">
        <f t="shared" si="5"/>
        <v>12.522189626588666</v>
      </c>
      <c r="AI13">
        <f t="shared" si="6"/>
        <v>12.042789626588666</v>
      </c>
      <c r="AJ13">
        <f t="shared" si="12"/>
        <v>9.717296855007739</v>
      </c>
    </row>
    <row r="14" spans="1:36" ht="12.75">
      <c r="A14" s="72">
        <v>6</v>
      </c>
      <c r="B14" s="73">
        <v>7.8</v>
      </c>
      <c r="C14" s="74">
        <v>6.5</v>
      </c>
      <c r="D14" s="74">
        <v>11</v>
      </c>
      <c r="E14" s="74">
        <v>7.1</v>
      </c>
      <c r="F14" s="75">
        <f t="shared" si="0"/>
        <v>9.05</v>
      </c>
      <c r="G14" s="67">
        <f t="shared" si="7"/>
        <v>81.65325421745968</v>
      </c>
      <c r="H14" s="76">
        <f t="shared" si="1"/>
        <v>4.863209936654492</v>
      </c>
      <c r="I14" s="77">
        <v>5.1</v>
      </c>
      <c r="J14" s="75"/>
      <c r="K14" s="77">
        <v>6.7</v>
      </c>
      <c r="L14" s="74">
        <v>7.6</v>
      </c>
      <c r="M14" s="74">
        <v>8.7</v>
      </c>
      <c r="N14" s="74">
        <v>9.5</v>
      </c>
      <c r="O14" s="75">
        <v>10.2</v>
      </c>
      <c r="P14" s="78" t="s">
        <v>102</v>
      </c>
      <c r="Q14" s="79">
        <v>38</v>
      </c>
      <c r="R14" s="76"/>
      <c r="S14" s="76">
        <v>4.9</v>
      </c>
      <c r="T14" s="76"/>
      <c r="U14" s="80">
        <v>4</v>
      </c>
      <c r="V14" s="73">
        <v>985.8</v>
      </c>
      <c r="W14" s="121">
        <f t="shared" si="2"/>
        <v>996.031101014389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10.57743042767468</v>
      </c>
      <c r="AH14">
        <f t="shared" si="5"/>
        <v>9.67551615678414</v>
      </c>
      <c r="AI14">
        <f t="shared" si="6"/>
        <v>8.636816156784139</v>
      </c>
      <c r="AJ14">
        <f t="shared" si="12"/>
        <v>4.863209936654492</v>
      </c>
    </row>
    <row r="15" spans="1:36" ht="12.75">
      <c r="A15" s="63">
        <v>7</v>
      </c>
      <c r="B15" s="64">
        <v>7.3</v>
      </c>
      <c r="C15" s="65">
        <v>5.8</v>
      </c>
      <c r="D15" s="65">
        <v>9.4</v>
      </c>
      <c r="E15" s="65">
        <v>5.8</v>
      </c>
      <c r="F15" s="66">
        <f t="shared" si="0"/>
        <v>7.6</v>
      </c>
      <c r="G15" s="67">
        <f t="shared" si="7"/>
        <v>78.45758802304975</v>
      </c>
      <c r="H15" s="67">
        <f t="shared" si="1"/>
        <v>3.8070665127696914</v>
      </c>
      <c r="I15" s="68">
        <v>2.8</v>
      </c>
      <c r="J15" s="66"/>
      <c r="K15" s="68">
        <v>7.3</v>
      </c>
      <c r="L15" s="65">
        <v>8</v>
      </c>
      <c r="M15" s="65">
        <v>8.5</v>
      </c>
      <c r="N15" s="65">
        <v>9.1</v>
      </c>
      <c r="O15" s="66">
        <v>10.2</v>
      </c>
      <c r="P15" s="69" t="s">
        <v>102</v>
      </c>
      <c r="Q15" s="70">
        <v>46</v>
      </c>
      <c r="R15" s="67"/>
      <c r="S15" s="67">
        <v>2.6</v>
      </c>
      <c r="T15" s="67"/>
      <c r="U15" s="71">
        <v>3</v>
      </c>
      <c r="V15" s="64">
        <v>973.2</v>
      </c>
      <c r="W15" s="121">
        <f t="shared" si="2"/>
        <v>983.3184487862372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10.22213458915475</v>
      </c>
      <c r="AH15">
        <f t="shared" si="5"/>
        <v>9.218540243120705</v>
      </c>
      <c r="AI15">
        <f t="shared" si="6"/>
        <v>8.020040243120704</v>
      </c>
      <c r="AJ15">
        <f t="shared" si="12"/>
        <v>3.8070665127696914</v>
      </c>
    </row>
    <row r="16" spans="1:36" ht="12.75">
      <c r="A16" s="72">
        <v>8</v>
      </c>
      <c r="B16" s="73">
        <v>6</v>
      </c>
      <c r="C16" s="74">
        <v>5.5</v>
      </c>
      <c r="D16" s="74">
        <v>7.9</v>
      </c>
      <c r="E16" s="74">
        <v>6</v>
      </c>
      <c r="F16" s="75">
        <f t="shared" si="0"/>
        <v>6.95</v>
      </c>
      <c r="G16" s="67">
        <f t="shared" si="7"/>
        <v>92.31822258512665</v>
      </c>
      <c r="H16" s="76">
        <f t="shared" si="1"/>
        <v>4.850406504493015</v>
      </c>
      <c r="I16" s="77">
        <v>6</v>
      </c>
      <c r="J16" s="75"/>
      <c r="K16" s="77">
        <v>6</v>
      </c>
      <c r="L16" s="74">
        <v>6.6</v>
      </c>
      <c r="M16" s="74">
        <v>7.8</v>
      </c>
      <c r="N16" s="74">
        <v>9</v>
      </c>
      <c r="O16" s="75">
        <v>10.1</v>
      </c>
      <c r="P16" s="78" t="s">
        <v>108</v>
      </c>
      <c r="Q16" s="79">
        <v>34</v>
      </c>
      <c r="R16" s="76"/>
      <c r="S16" s="76">
        <v>0.6</v>
      </c>
      <c r="T16" s="76"/>
      <c r="U16" s="80">
        <v>7</v>
      </c>
      <c r="V16" s="73">
        <v>973.7</v>
      </c>
      <c r="W16" s="121">
        <f t="shared" si="2"/>
        <v>983.871080323554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9.347120306962537</v>
      </c>
      <c r="AH16">
        <f t="shared" si="5"/>
        <v>9.028595330281249</v>
      </c>
      <c r="AI16">
        <f t="shared" si="6"/>
        <v>8.629095330281249</v>
      </c>
      <c r="AJ16">
        <f t="shared" si="12"/>
        <v>4.850406504493015</v>
      </c>
    </row>
    <row r="17" spans="1:46" ht="12.75">
      <c r="A17" s="63">
        <v>9</v>
      </c>
      <c r="B17" s="64">
        <v>4.6</v>
      </c>
      <c r="C17" s="65">
        <v>4</v>
      </c>
      <c r="D17" s="65">
        <v>7.6</v>
      </c>
      <c r="E17" s="65">
        <v>3.8</v>
      </c>
      <c r="F17" s="66">
        <f t="shared" si="0"/>
        <v>5.699999999999999</v>
      </c>
      <c r="G17" s="67">
        <f t="shared" si="7"/>
        <v>90.22332058524619</v>
      </c>
      <c r="H17" s="67">
        <f t="shared" si="1"/>
        <v>3.1390515288939813</v>
      </c>
      <c r="I17" s="68">
        <v>1</v>
      </c>
      <c r="J17" s="66"/>
      <c r="K17" s="68">
        <v>4.6</v>
      </c>
      <c r="L17" s="65">
        <v>5.2</v>
      </c>
      <c r="M17" s="65">
        <v>6.8</v>
      </c>
      <c r="N17" s="65">
        <v>8.5</v>
      </c>
      <c r="O17" s="66">
        <v>9.9</v>
      </c>
      <c r="P17" s="69" t="s">
        <v>104</v>
      </c>
      <c r="Q17" s="70">
        <v>24</v>
      </c>
      <c r="R17" s="67"/>
      <c r="S17" s="67">
        <v>0.1</v>
      </c>
      <c r="T17" s="67"/>
      <c r="U17" s="71">
        <v>4</v>
      </c>
      <c r="V17" s="64">
        <v>999.9</v>
      </c>
      <c r="W17" s="121">
        <f t="shared" si="2"/>
        <v>1010.3977296298709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8.479312848497392</v>
      </c>
      <c r="AH17">
        <f t="shared" si="5"/>
        <v>8.129717614725772</v>
      </c>
      <c r="AI17">
        <f t="shared" si="6"/>
        <v>7.650317614725772</v>
      </c>
      <c r="AJ17">
        <f t="shared" si="12"/>
        <v>3.1390515288939813</v>
      </c>
      <c r="AT17">
        <f aca="true" t="shared" si="13" ref="AT17:AT47">V9*(10^(85/(18429.1+(67.53*B9)+(0.003*31)))-1)</f>
        <v>10.323998306277357</v>
      </c>
    </row>
    <row r="18" spans="1:46" ht="12.75">
      <c r="A18" s="72">
        <v>10</v>
      </c>
      <c r="B18" s="73">
        <v>3.8</v>
      </c>
      <c r="C18" s="74">
        <v>2.9</v>
      </c>
      <c r="D18" s="74">
        <v>12.7</v>
      </c>
      <c r="E18" s="74">
        <v>0.2</v>
      </c>
      <c r="F18" s="75">
        <f t="shared" si="0"/>
        <v>6.449999999999999</v>
      </c>
      <c r="G18" s="67">
        <f t="shared" si="7"/>
        <v>84.86248192386428</v>
      </c>
      <c r="H18" s="76">
        <f t="shared" si="1"/>
        <v>1.4926566297709336</v>
      </c>
      <c r="I18" s="77">
        <v>-3.6</v>
      </c>
      <c r="J18" s="75"/>
      <c r="K18" s="77">
        <v>3.1</v>
      </c>
      <c r="L18" s="74">
        <v>3.8</v>
      </c>
      <c r="M18" s="74">
        <v>5.6</v>
      </c>
      <c r="N18" s="74">
        <v>7.9</v>
      </c>
      <c r="O18" s="75">
        <v>9.7</v>
      </c>
      <c r="P18" s="78" t="s">
        <v>114</v>
      </c>
      <c r="Q18" s="79">
        <v>42</v>
      </c>
      <c r="R18" s="76"/>
      <c r="S18" s="76">
        <v>9.8</v>
      </c>
      <c r="T18" s="76"/>
      <c r="U18" s="80">
        <v>8</v>
      </c>
      <c r="V18" s="73">
        <v>1011</v>
      </c>
      <c r="W18" s="121">
        <f t="shared" si="2"/>
        <v>1021.6451148151539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10</v>
      </c>
      <c r="AD18">
        <f t="shared" si="3"/>
        <v>10</v>
      </c>
      <c r="AE18">
        <f t="shared" si="4"/>
        <v>10</v>
      </c>
      <c r="AG18">
        <f t="shared" si="11"/>
        <v>8.016048052675158</v>
      </c>
      <c r="AH18">
        <f t="shared" si="5"/>
        <v>7.52171732970973</v>
      </c>
      <c r="AI18">
        <f t="shared" si="6"/>
        <v>6.80261732970973</v>
      </c>
      <c r="AJ18">
        <f t="shared" si="12"/>
        <v>1.4926566297709336</v>
      </c>
      <c r="AT18">
        <f t="shared" si="13"/>
        <v>10.387126371250837</v>
      </c>
    </row>
    <row r="19" spans="1:46" ht="12.75">
      <c r="A19" s="63">
        <v>11</v>
      </c>
      <c r="B19" s="64">
        <v>8.6</v>
      </c>
      <c r="C19" s="65">
        <v>8.3</v>
      </c>
      <c r="D19" s="65">
        <v>8.7</v>
      </c>
      <c r="E19" s="65">
        <v>3.8</v>
      </c>
      <c r="F19" s="66">
        <f t="shared" si="0"/>
        <v>6.25</v>
      </c>
      <c r="G19" s="67">
        <f t="shared" si="7"/>
        <v>95.83922684503811</v>
      </c>
      <c r="H19" s="67">
        <f t="shared" si="1"/>
        <v>7.9743599499876066</v>
      </c>
      <c r="I19" s="68">
        <v>1.3</v>
      </c>
      <c r="J19" s="66"/>
      <c r="K19" s="68">
        <v>5.6</v>
      </c>
      <c r="L19" s="65">
        <v>6.9</v>
      </c>
      <c r="M19" s="65">
        <v>8.6</v>
      </c>
      <c r="N19" s="65">
        <v>9.1</v>
      </c>
      <c r="O19" s="66">
        <v>9.4</v>
      </c>
      <c r="P19" s="69" t="s">
        <v>104</v>
      </c>
      <c r="Q19" s="70">
        <v>35</v>
      </c>
      <c r="R19" s="67"/>
      <c r="S19" s="67">
        <v>0.6</v>
      </c>
      <c r="T19" s="67"/>
      <c r="U19" s="71">
        <v>8</v>
      </c>
      <c r="V19" s="64">
        <v>996.3</v>
      </c>
      <c r="W19" s="121">
        <f t="shared" si="2"/>
        <v>1006.6105382242026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11.16856191408211</v>
      </c>
      <c r="AH19">
        <f t="shared" si="5"/>
        <v>10.943563388165682</v>
      </c>
      <c r="AI19">
        <f t="shared" si="6"/>
        <v>10.703863388165683</v>
      </c>
      <c r="AJ19">
        <f t="shared" si="12"/>
        <v>7.9743599499876066</v>
      </c>
      <c r="AT19">
        <f t="shared" si="13"/>
        <v>10.131990879393543</v>
      </c>
    </row>
    <row r="20" spans="1:46" ht="12.75">
      <c r="A20" s="72">
        <v>12</v>
      </c>
      <c r="B20" s="73">
        <v>5.2</v>
      </c>
      <c r="C20" s="74">
        <v>4.8</v>
      </c>
      <c r="D20" s="74">
        <v>10</v>
      </c>
      <c r="E20" s="74">
        <v>3.1</v>
      </c>
      <c r="F20" s="75">
        <f t="shared" si="0"/>
        <v>6.55</v>
      </c>
      <c r="G20" s="67">
        <f t="shared" si="7"/>
        <v>93.63326451187649</v>
      </c>
      <c r="H20" s="76">
        <f t="shared" si="1"/>
        <v>4.259214309634847</v>
      </c>
      <c r="I20" s="77">
        <v>0</v>
      </c>
      <c r="J20" s="75"/>
      <c r="K20" s="77">
        <v>3.4</v>
      </c>
      <c r="L20" s="74">
        <v>3.6</v>
      </c>
      <c r="M20" s="74">
        <v>6.6</v>
      </c>
      <c r="N20" s="74">
        <v>8.3</v>
      </c>
      <c r="O20" s="75">
        <v>9.5</v>
      </c>
      <c r="P20" s="78" t="s">
        <v>102</v>
      </c>
      <c r="Q20" s="79">
        <v>30</v>
      </c>
      <c r="R20" s="76"/>
      <c r="S20" s="76">
        <v>7.3</v>
      </c>
      <c r="T20" s="76"/>
      <c r="U20" s="80">
        <v>2</v>
      </c>
      <c r="V20" s="73">
        <v>1005.3</v>
      </c>
      <c r="W20" s="121">
        <f t="shared" si="2"/>
        <v>1015.8315333514328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8.842111842520199</v>
      </c>
      <c r="AH20">
        <f t="shared" si="5"/>
        <v>8.598757969942895</v>
      </c>
      <c r="AI20">
        <f t="shared" si="6"/>
        <v>8.279157969942894</v>
      </c>
      <c r="AJ20">
        <f t="shared" si="12"/>
        <v>4.259214309634847</v>
      </c>
      <c r="AT20">
        <f t="shared" si="13"/>
        <v>10.23037241235423</v>
      </c>
    </row>
    <row r="21" spans="1:46" ht="12.75">
      <c r="A21" s="63">
        <v>13</v>
      </c>
      <c r="B21" s="64">
        <v>10</v>
      </c>
      <c r="C21" s="65">
        <v>9.1</v>
      </c>
      <c r="D21" s="65">
        <v>12.1</v>
      </c>
      <c r="E21" s="65">
        <v>5.2</v>
      </c>
      <c r="F21" s="66">
        <f t="shared" si="0"/>
        <v>8.65</v>
      </c>
      <c r="G21" s="67">
        <f t="shared" si="7"/>
        <v>88.26890000673092</v>
      </c>
      <c r="H21" s="67">
        <f t="shared" si="1"/>
        <v>8.151294558461657</v>
      </c>
      <c r="I21" s="68">
        <v>1.8</v>
      </c>
      <c r="J21" s="66"/>
      <c r="K21" s="68">
        <v>6.8</v>
      </c>
      <c r="L21" s="65">
        <v>6.5</v>
      </c>
      <c r="M21" s="65">
        <v>7.1</v>
      </c>
      <c r="N21" s="65">
        <v>8.1</v>
      </c>
      <c r="O21" s="66">
        <v>9.3</v>
      </c>
      <c r="P21" s="69" t="s">
        <v>102</v>
      </c>
      <c r="Q21" s="70">
        <v>41</v>
      </c>
      <c r="R21" s="67"/>
      <c r="S21" s="67">
        <v>0</v>
      </c>
      <c r="T21" s="67"/>
      <c r="U21" s="71">
        <v>8</v>
      </c>
      <c r="V21" s="64">
        <v>1007.5</v>
      </c>
      <c r="W21" s="121">
        <f t="shared" si="2"/>
        <v>1017.8745832321633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12.273317807277772</v>
      </c>
      <c r="AH21">
        <f t="shared" si="5"/>
        <v>11.552622622814317</v>
      </c>
      <c r="AI21">
        <f t="shared" si="6"/>
        <v>10.833522622814316</v>
      </c>
      <c r="AJ21">
        <f t="shared" si="12"/>
        <v>8.151294558461657</v>
      </c>
      <c r="AT21">
        <f t="shared" si="13"/>
        <v>10.006891314464553</v>
      </c>
    </row>
    <row r="22" spans="1:46" ht="12.75">
      <c r="A22" s="72">
        <v>14</v>
      </c>
      <c r="B22" s="73">
        <v>12.1</v>
      </c>
      <c r="C22" s="74">
        <v>10.8</v>
      </c>
      <c r="D22" s="74">
        <v>13.2</v>
      </c>
      <c r="E22" s="74">
        <v>10</v>
      </c>
      <c r="F22" s="75">
        <f t="shared" si="0"/>
        <v>11.6</v>
      </c>
      <c r="G22" s="67">
        <f t="shared" si="7"/>
        <v>84.3901677088428</v>
      </c>
      <c r="H22" s="76">
        <f t="shared" si="1"/>
        <v>9.549977759785138</v>
      </c>
      <c r="I22" s="77">
        <v>7.9</v>
      </c>
      <c r="J22" s="75"/>
      <c r="K22" s="77">
        <v>9.5</v>
      </c>
      <c r="L22" s="74">
        <v>9</v>
      </c>
      <c r="M22" s="74">
        <v>8.7</v>
      </c>
      <c r="N22" s="74">
        <v>8.7</v>
      </c>
      <c r="O22" s="75">
        <v>9.3</v>
      </c>
      <c r="P22" s="78" t="s">
        <v>102</v>
      </c>
      <c r="Q22" s="79">
        <v>35</v>
      </c>
      <c r="R22" s="76"/>
      <c r="S22" s="76" t="s">
        <v>105</v>
      </c>
      <c r="T22" s="76"/>
      <c r="U22" s="80">
        <v>8</v>
      </c>
      <c r="V22" s="73">
        <v>1006.1</v>
      </c>
      <c r="W22" s="121">
        <f t="shared" si="2"/>
        <v>1016.3834410843293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14.110830506745673</v>
      </c>
      <c r="AH22">
        <f t="shared" si="5"/>
        <v>12.946853529753223</v>
      </c>
      <c r="AI22">
        <f t="shared" si="6"/>
        <v>11.908153529753225</v>
      </c>
      <c r="AJ22">
        <f t="shared" si="12"/>
        <v>9.549977759785138</v>
      </c>
      <c r="AT22">
        <f t="shared" si="13"/>
        <v>10.231101014389095</v>
      </c>
    </row>
    <row r="23" spans="1:46" ht="12.75">
      <c r="A23" s="63">
        <v>15</v>
      </c>
      <c r="B23" s="64">
        <v>10.4</v>
      </c>
      <c r="C23" s="65">
        <v>9.6</v>
      </c>
      <c r="D23" s="65">
        <v>11.4</v>
      </c>
      <c r="E23" s="65">
        <v>10.3</v>
      </c>
      <c r="F23" s="66">
        <f t="shared" si="0"/>
        <v>10.850000000000001</v>
      </c>
      <c r="G23" s="67">
        <f t="shared" si="7"/>
        <v>89.71085467798798</v>
      </c>
      <c r="H23" s="67">
        <f t="shared" si="1"/>
        <v>8.784649889648561</v>
      </c>
      <c r="I23" s="68">
        <v>8.9</v>
      </c>
      <c r="J23" s="66"/>
      <c r="K23" s="68">
        <v>9.6</v>
      </c>
      <c r="L23" s="65">
        <v>9.5</v>
      </c>
      <c r="M23" s="65">
        <v>9.4</v>
      </c>
      <c r="N23" s="65">
        <v>9.2</v>
      </c>
      <c r="O23" s="66">
        <v>9.6</v>
      </c>
      <c r="P23" s="69" t="s">
        <v>102</v>
      </c>
      <c r="Q23" s="70">
        <v>33</v>
      </c>
      <c r="R23" s="67"/>
      <c r="S23" s="67">
        <v>8.3</v>
      </c>
      <c r="T23" s="67"/>
      <c r="U23" s="71">
        <v>8</v>
      </c>
      <c r="V23" s="64">
        <v>1006.9</v>
      </c>
      <c r="W23" s="121">
        <f t="shared" si="2"/>
        <v>1017.2536905368523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12.606128038469452</v>
      </c>
      <c r="AH23">
        <f t="shared" si="5"/>
        <v>11.948265205112428</v>
      </c>
      <c r="AI23">
        <f t="shared" si="6"/>
        <v>11.309065205112427</v>
      </c>
      <c r="AJ23">
        <f t="shared" si="12"/>
        <v>8.784649889648561</v>
      </c>
      <c r="AT23">
        <f t="shared" si="13"/>
        <v>10.118448786237241</v>
      </c>
    </row>
    <row r="24" spans="1:46" ht="12.75">
      <c r="A24" s="72">
        <v>16</v>
      </c>
      <c r="B24" s="73">
        <v>1</v>
      </c>
      <c r="C24" s="74">
        <v>0.9</v>
      </c>
      <c r="D24" s="74">
        <v>7.6</v>
      </c>
      <c r="E24" s="74">
        <v>0.9</v>
      </c>
      <c r="F24" s="75">
        <f t="shared" si="0"/>
        <v>4.25</v>
      </c>
      <c r="G24" s="67">
        <f t="shared" si="7"/>
        <v>98.06420759798559</v>
      </c>
      <c r="H24" s="76">
        <f t="shared" si="1"/>
        <v>0.7292420697132379</v>
      </c>
      <c r="I24" s="77">
        <v>-2.5</v>
      </c>
      <c r="J24" s="75"/>
      <c r="K24" s="77">
        <v>4.3</v>
      </c>
      <c r="L24" s="74">
        <v>5.7</v>
      </c>
      <c r="M24" s="74">
        <v>7.6</v>
      </c>
      <c r="N24" s="74">
        <v>9.1</v>
      </c>
      <c r="O24" s="75">
        <v>9.8</v>
      </c>
      <c r="P24" s="78" t="s">
        <v>104</v>
      </c>
      <c r="Q24" s="79">
        <v>19</v>
      </c>
      <c r="R24" s="76"/>
      <c r="S24" s="76">
        <v>0</v>
      </c>
      <c r="T24" s="76"/>
      <c r="U24" s="80">
        <v>0</v>
      </c>
      <c r="V24" s="73">
        <v>1011.6</v>
      </c>
      <c r="W24" s="121">
        <f t="shared" si="2"/>
        <v>1022.3608944773237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6.565655306052358</v>
      </c>
      <c r="AH24">
        <f t="shared" si="5"/>
        <v>6.5184578494953405</v>
      </c>
      <c r="AI24">
        <f t="shared" si="6"/>
        <v>6.43855784949534</v>
      </c>
      <c r="AJ24">
        <f t="shared" si="12"/>
        <v>0.7292420697132379</v>
      </c>
      <c r="AT24">
        <f t="shared" si="13"/>
        <v>10.171080323553912</v>
      </c>
    </row>
    <row r="25" spans="1:46" ht="12.75">
      <c r="A25" s="63">
        <v>17</v>
      </c>
      <c r="B25" s="64">
        <v>1.9</v>
      </c>
      <c r="C25" s="65">
        <v>1.8</v>
      </c>
      <c r="D25" s="65">
        <v>9</v>
      </c>
      <c r="E25" s="65">
        <v>1</v>
      </c>
      <c r="F25" s="66">
        <f t="shared" si="0"/>
        <v>5</v>
      </c>
      <c r="G25" s="67">
        <f t="shared" si="7"/>
        <v>98.14574910663212</v>
      </c>
      <c r="H25" s="67">
        <f t="shared" si="1"/>
        <v>1.6387951826774954</v>
      </c>
      <c r="I25" s="68">
        <v>-2.1</v>
      </c>
      <c r="J25" s="66"/>
      <c r="K25" s="68">
        <v>3.4</v>
      </c>
      <c r="L25" s="65">
        <v>4.1</v>
      </c>
      <c r="M25" s="65">
        <v>6</v>
      </c>
      <c r="N25" s="65">
        <v>8</v>
      </c>
      <c r="O25" s="66">
        <v>9.7</v>
      </c>
      <c r="P25" s="69" t="s">
        <v>102</v>
      </c>
      <c r="Q25" s="70">
        <v>19</v>
      </c>
      <c r="R25" s="67"/>
      <c r="S25" s="67">
        <v>0.2</v>
      </c>
      <c r="T25" s="67"/>
      <c r="U25" s="71">
        <v>2</v>
      </c>
      <c r="V25" s="64">
        <v>1015.5</v>
      </c>
      <c r="W25" s="121">
        <f t="shared" si="2"/>
        <v>1026.2668153478055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7.004223188734711</v>
      </c>
      <c r="AH25">
        <f t="shared" si="5"/>
        <v>6.954247317684119</v>
      </c>
      <c r="AI25">
        <f t="shared" si="6"/>
        <v>6.874347317684118</v>
      </c>
      <c r="AJ25">
        <f t="shared" si="12"/>
        <v>1.6387951826774954</v>
      </c>
      <c r="AT25">
        <f t="shared" si="13"/>
        <v>10.49772962987096</v>
      </c>
    </row>
    <row r="26" spans="1:46" ht="12.75">
      <c r="A26" s="72">
        <v>18</v>
      </c>
      <c r="B26" s="73">
        <v>5.1</v>
      </c>
      <c r="C26" s="74">
        <v>5</v>
      </c>
      <c r="D26" s="74">
        <v>7.1</v>
      </c>
      <c r="E26" s="74">
        <v>2.3</v>
      </c>
      <c r="F26" s="75">
        <f t="shared" si="0"/>
        <v>4.699999999999999</v>
      </c>
      <c r="G26" s="67">
        <f t="shared" si="7"/>
        <v>98.39506409009357</v>
      </c>
      <c r="H26" s="76">
        <f t="shared" si="1"/>
        <v>4.868131657092514</v>
      </c>
      <c r="I26" s="77">
        <v>-1.8</v>
      </c>
      <c r="J26" s="75"/>
      <c r="K26" s="77">
        <v>4.9</v>
      </c>
      <c r="L26" s="74">
        <v>5</v>
      </c>
      <c r="M26" s="74">
        <v>6.1</v>
      </c>
      <c r="N26" s="74">
        <v>7.7</v>
      </c>
      <c r="O26" s="75">
        <v>9.3</v>
      </c>
      <c r="P26" s="78" t="s">
        <v>124</v>
      </c>
      <c r="Q26" s="79">
        <v>10</v>
      </c>
      <c r="R26" s="76"/>
      <c r="S26" s="76" t="s">
        <v>105</v>
      </c>
      <c r="T26" s="76"/>
      <c r="U26" s="80">
        <v>8</v>
      </c>
      <c r="V26" s="73">
        <v>1015.8</v>
      </c>
      <c r="W26" s="121">
        <f t="shared" si="2"/>
        <v>1026.4453792862464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8.780710489137393</v>
      </c>
      <c r="AH26">
        <f t="shared" si="5"/>
        <v>8.719685713352307</v>
      </c>
      <c r="AI26">
        <f t="shared" si="6"/>
        <v>8.639785713352307</v>
      </c>
      <c r="AJ26">
        <f t="shared" si="12"/>
        <v>4.868131657092514</v>
      </c>
      <c r="AT26">
        <f t="shared" si="13"/>
        <v>10.645114815153917</v>
      </c>
    </row>
    <row r="27" spans="1:46" ht="12.75">
      <c r="A27" s="63">
        <v>19</v>
      </c>
      <c r="B27" s="64">
        <v>3.7</v>
      </c>
      <c r="C27" s="65">
        <v>3.5</v>
      </c>
      <c r="D27" s="65">
        <v>6.3</v>
      </c>
      <c r="E27" s="65">
        <v>3.5</v>
      </c>
      <c r="F27" s="66">
        <f t="shared" si="0"/>
        <v>4.9</v>
      </c>
      <c r="G27" s="67">
        <f t="shared" si="7"/>
        <v>96.5907631204283</v>
      </c>
      <c r="H27" s="67">
        <f t="shared" si="1"/>
        <v>3.2091145133283927</v>
      </c>
      <c r="I27" s="68">
        <v>1.6</v>
      </c>
      <c r="J27" s="66"/>
      <c r="K27" s="68">
        <v>5</v>
      </c>
      <c r="L27" s="65">
        <v>5.7</v>
      </c>
      <c r="M27" s="65">
        <v>6.7</v>
      </c>
      <c r="N27" s="65">
        <v>7.8</v>
      </c>
      <c r="O27" s="66">
        <v>9.1</v>
      </c>
      <c r="P27" s="69" t="s">
        <v>126</v>
      </c>
      <c r="Q27" s="70">
        <v>4</v>
      </c>
      <c r="R27" s="67"/>
      <c r="S27" s="67">
        <v>0.1</v>
      </c>
      <c r="T27" s="67"/>
      <c r="U27" s="71">
        <v>8</v>
      </c>
      <c r="V27" s="64">
        <v>1027</v>
      </c>
      <c r="W27" s="121">
        <f t="shared" si="2"/>
        <v>1037.8175134265716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7.959741395023205</v>
      </c>
      <c r="AH27">
        <f t="shared" si="5"/>
        <v>7.848174955865539</v>
      </c>
      <c r="AI27">
        <f t="shared" si="6"/>
        <v>7.688374955865539</v>
      </c>
      <c r="AJ27">
        <f t="shared" si="12"/>
        <v>3.2091145133283927</v>
      </c>
      <c r="AT27">
        <f t="shared" si="13"/>
        <v>10.310538224202713</v>
      </c>
    </row>
    <row r="28" spans="1:46" ht="12.75">
      <c r="A28" s="72">
        <v>20</v>
      </c>
      <c r="B28" s="73">
        <v>-0.7</v>
      </c>
      <c r="C28" s="74">
        <v>-0.8</v>
      </c>
      <c r="D28" s="74">
        <v>1.6</v>
      </c>
      <c r="E28" s="74">
        <v>-0.9</v>
      </c>
      <c r="F28" s="75">
        <f t="shared" si="0"/>
        <v>0.35000000000000003</v>
      </c>
      <c r="G28" s="67">
        <f t="shared" si="7"/>
        <v>98.03016030395094</v>
      </c>
      <c r="H28" s="76">
        <f t="shared" si="1"/>
        <v>-0.9716745003128633</v>
      </c>
      <c r="I28" s="77">
        <v>-2.1</v>
      </c>
      <c r="J28" s="75"/>
      <c r="K28" s="77">
        <v>2.8</v>
      </c>
      <c r="L28" s="74">
        <v>3.9</v>
      </c>
      <c r="M28" s="74">
        <v>5.6</v>
      </c>
      <c r="N28" s="74">
        <v>7.4</v>
      </c>
      <c r="O28" s="75">
        <v>9</v>
      </c>
      <c r="P28" s="78" t="s">
        <v>126</v>
      </c>
      <c r="Q28" s="79">
        <v>8</v>
      </c>
      <c r="R28" s="76"/>
      <c r="S28" s="76">
        <v>0.3</v>
      </c>
      <c r="T28" s="76"/>
      <c r="U28" s="80">
        <v>8</v>
      </c>
      <c r="V28" s="73">
        <v>1029.5</v>
      </c>
      <c r="W28" s="121">
        <f t="shared" si="2"/>
        <v>1040.5200648972125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5.803042564380657</v>
      </c>
      <c r="AH28">
        <f t="shared" si="5"/>
        <v>5.760731928368864</v>
      </c>
      <c r="AI28">
        <f t="shared" si="6"/>
        <v>5.688731928368864</v>
      </c>
      <c r="AJ28">
        <f t="shared" si="12"/>
        <v>-0.9716745003128633</v>
      </c>
      <c r="AT28">
        <f t="shared" si="13"/>
        <v>10.53153335143281</v>
      </c>
    </row>
    <row r="29" spans="1:46" ht="12.75">
      <c r="A29" s="63">
        <v>21</v>
      </c>
      <c r="B29" s="64">
        <v>-0.8</v>
      </c>
      <c r="C29" s="65">
        <v>-0.9</v>
      </c>
      <c r="D29" s="65">
        <v>0.7</v>
      </c>
      <c r="E29" s="65">
        <v>-1.7</v>
      </c>
      <c r="F29" s="66">
        <f t="shared" si="0"/>
        <v>-0.5</v>
      </c>
      <c r="G29" s="67">
        <f t="shared" si="7"/>
        <v>98.02043737013675</v>
      </c>
      <c r="H29" s="67">
        <f t="shared" si="1"/>
        <v>-1.0727984354666074</v>
      </c>
      <c r="I29" s="68">
        <v>-2.2</v>
      </c>
      <c r="J29" s="66"/>
      <c r="K29" s="68">
        <v>2.9</v>
      </c>
      <c r="L29" s="65">
        <v>3</v>
      </c>
      <c r="M29" s="65">
        <v>4.9</v>
      </c>
      <c r="N29" s="65">
        <v>6.7</v>
      </c>
      <c r="O29" s="66">
        <v>8.7</v>
      </c>
      <c r="P29" s="69" t="s">
        <v>126</v>
      </c>
      <c r="Q29" s="70">
        <v>8</v>
      </c>
      <c r="R29" s="67"/>
      <c r="S29" s="67">
        <v>0.2</v>
      </c>
      <c r="T29" s="67"/>
      <c r="U29" s="71">
        <v>0</v>
      </c>
      <c r="V29" s="64">
        <v>1032.9</v>
      </c>
      <c r="W29" s="121">
        <f t="shared" si="2"/>
        <v>1043.9605444803508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5.760731928368864</v>
      </c>
      <c r="AH29">
        <f t="shared" si="5"/>
        <v>5.718694631908273</v>
      </c>
      <c r="AI29">
        <f t="shared" si="6"/>
        <v>5.646694631908273</v>
      </c>
      <c r="AJ29">
        <f t="shared" si="12"/>
        <v>-1.0727984354666074</v>
      </c>
      <c r="AT29">
        <f t="shared" si="13"/>
        <v>10.37458323216337</v>
      </c>
    </row>
    <row r="30" spans="1:46" ht="12.75">
      <c r="A30" s="72">
        <v>22</v>
      </c>
      <c r="B30" s="73">
        <v>-2</v>
      </c>
      <c r="C30" s="74">
        <v>-2</v>
      </c>
      <c r="D30" s="74">
        <v>2.5</v>
      </c>
      <c r="E30" s="74">
        <v>-2.3</v>
      </c>
      <c r="F30" s="75">
        <f t="shared" si="0"/>
        <v>0.10000000000000009</v>
      </c>
      <c r="G30" s="67">
        <f t="shared" si="7"/>
        <v>100</v>
      </c>
      <c r="H30" s="76">
        <f t="shared" si="1"/>
        <v>-1.999999999999999</v>
      </c>
      <c r="I30" s="77">
        <v>-3.5</v>
      </c>
      <c r="J30" s="75"/>
      <c r="K30" s="77">
        <v>2.3</v>
      </c>
      <c r="L30" s="74">
        <v>2.9</v>
      </c>
      <c r="M30" s="74">
        <v>4.3</v>
      </c>
      <c r="N30" s="74">
        <v>6.4</v>
      </c>
      <c r="O30" s="75">
        <v>8.4</v>
      </c>
      <c r="P30" s="78" t="s">
        <v>126</v>
      </c>
      <c r="Q30" s="79">
        <v>4</v>
      </c>
      <c r="R30" s="76"/>
      <c r="S30" s="76" t="s">
        <v>105</v>
      </c>
      <c r="T30" s="76"/>
      <c r="U30" s="80">
        <v>0</v>
      </c>
      <c r="V30" s="73">
        <v>1033.5</v>
      </c>
      <c r="W30" s="121">
        <f t="shared" si="2"/>
        <v>1044.6162545635382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22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5.273893991783833</v>
      </c>
      <c r="AH30">
        <f t="shared" si="5"/>
        <v>5.273893991783833</v>
      </c>
      <c r="AI30">
        <f t="shared" si="6"/>
        <v>5.273893991783833</v>
      </c>
      <c r="AJ30">
        <f t="shared" si="12"/>
        <v>-1.999999999999999</v>
      </c>
      <c r="AT30">
        <f t="shared" si="13"/>
        <v>10.283441084329345</v>
      </c>
    </row>
    <row r="31" spans="1:46" ht="12.75">
      <c r="A31" s="63">
        <v>23</v>
      </c>
      <c r="B31" s="64">
        <v>2.5</v>
      </c>
      <c r="C31" s="65">
        <v>2.4</v>
      </c>
      <c r="D31" s="65">
        <v>3.7</v>
      </c>
      <c r="E31" s="65">
        <v>-2</v>
      </c>
      <c r="F31" s="66">
        <f t="shared" si="0"/>
        <v>0.8500000000000001</v>
      </c>
      <c r="G31" s="67">
        <f t="shared" si="7"/>
        <v>98.1971150689789</v>
      </c>
      <c r="H31" s="67">
        <f t="shared" si="1"/>
        <v>2.24482382650812</v>
      </c>
      <c r="I31" s="68">
        <v>-1.7</v>
      </c>
      <c r="J31" s="66"/>
      <c r="K31" s="68">
        <v>4.2</v>
      </c>
      <c r="L31" s="65">
        <v>4.4</v>
      </c>
      <c r="M31" s="65">
        <v>5</v>
      </c>
      <c r="N31" s="65">
        <v>6.3</v>
      </c>
      <c r="O31" s="66">
        <v>8.2</v>
      </c>
      <c r="P31" s="69" t="s">
        <v>126</v>
      </c>
      <c r="Q31" s="70">
        <v>10</v>
      </c>
      <c r="R31" s="67"/>
      <c r="S31" s="67">
        <v>0</v>
      </c>
      <c r="T31" s="67"/>
      <c r="U31" s="71">
        <v>8</v>
      </c>
      <c r="V31" s="64">
        <v>1033.4</v>
      </c>
      <c r="W31" s="121">
        <f t="shared" si="2"/>
        <v>1044.332603604937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7.310800962158791</v>
      </c>
      <c r="AH31">
        <f t="shared" si="5"/>
        <v>7.258895633275086</v>
      </c>
      <c r="AI31">
        <f t="shared" si="6"/>
        <v>7.178995633275085</v>
      </c>
      <c r="AJ31">
        <f t="shared" si="12"/>
        <v>2.24482382650812</v>
      </c>
      <c r="AT31">
        <f t="shared" si="13"/>
        <v>10.353690536852334</v>
      </c>
    </row>
    <row r="32" spans="1:46" ht="12.75">
      <c r="A32" s="72">
        <v>24</v>
      </c>
      <c r="B32" s="73">
        <v>3.7</v>
      </c>
      <c r="C32" s="74">
        <v>3.6</v>
      </c>
      <c r="D32" s="74">
        <v>5.1</v>
      </c>
      <c r="E32" s="74">
        <v>0.6</v>
      </c>
      <c r="F32" s="75">
        <f t="shared" si="0"/>
        <v>2.8499999999999996</v>
      </c>
      <c r="G32" s="67">
        <f t="shared" si="7"/>
        <v>98.29319735120278</v>
      </c>
      <c r="H32" s="76">
        <f t="shared" si="1"/>
        <v>3.456122646805448</v>
      </c>
      <c r="I32" s="77">
        <v>1</v>
      </c>
      <c r="J32" s="75"/>
      <c r="K32" s="77">
        <v>4.2</v>
      </c>
      <c r="L32" s="74">
        <v>4.6</v>
      </c>
      <c r="M32" s="74">
        <v>5.2</v>
      </c>
      <c r="N32" s="74">
        <v>6.4</v>
      </c>
      <c r="O32" s="75">
        <v>8.1</v>
      </c>
      <c r="P32" s="78" t="s">
        <v>133</v>
      </c>
      <c r="Q32" s="79">
        <v>13</v>
      </c>
      <c r="R32" s="76"/>
      <c r="S32" s="76">
        <v>0</v>
      </c>
      <c r="T32" s="76"/>
      <c r="U32" s="80">
        <v>8</v>
      </c>
      <c r="V32" s="73">
        <v>1030.3</v>
      </c>
      <c r="W32" s="121">
        <f t="shared" si="2"/>
        <v>1041.1522727199579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7.959741395023205</v>
      </c>
      <c r="AH32">
        <f t="shared" si="5"/>
        <v>7.903784318055541</v>
      </c>
      <c r="AI32">
        <f t="shared" si="6"/>
        <v>7.823884318055541</v>
      </c>
      <c r="AJ32">
        <f t="shared" si="12"/>
        <v>3.456122646805448</v>
      </c>
      <c r="AT32">
        <f t="shared" si="13"/>
        <v>10.760894477323639</v>
      </c>
    </row>
    <row r="33" spans="1:46" ht="12.75">
      <c r="A33" s="63">
        <v>25</v>
      </c>
      <c r="B33" s="64">
        <v>4.3</v>
      </c>
      <c r="C33" s="65">
        <v>4.1</v>
      </c>
      <c r="D33" s="65">
        <v>5.3</v>
      </c>
      <c r="E33" s="65">
        <v>3.6</v>
      </c>
      <c r="F33" s="66">
        <f t="shared" si="0"/>
        <v>4.45</v>
      </c>
      <c r="G33" s="67">
        <f t="shared" si="7"/>
        <v>96.68059421573295</v>
      </c>
      <c r="H33" s="67">
        <f t="shared" si="1"/>
        <v>3.8198811600803233</v>
      </c>
      <c r="I33" s="68">
        <v>3</v>
      </c>
      <c r="J33" s="66"/>
      <c r="K33" s="68">
        <v>4.8</v>
      </c>
      <c r="L33" s="65">
        <v>5</v>
      </c>
      <c r="M33" s="65">
        <v>5</v>
      </c>
      <c r="N33" s="65">
        <v>6.6</v>
      </c>
      <c r="O33" s="66">
        <v>8.1</v>
      </c>
      <c r="P33" s="69" t="s">
        <v>124</v>
      </c>
      <c r="Q33" s="70">
        <v>10</v>
      </c>
      <c r="R33" s="67"/>
      <c r="S33" s="67">
        <v>0</v>
      </c>
      <c r="T33" s="67"/>
      <c r="U33" s="71">
        <v>8</v>
      </c>
      <c r="V33" s="64">
        <v>1026.5</v>
      </c>
      <c r="W33" s="121">
        <f t="shared" si="2"/>
        <v>1037.2887215002188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8.302890934011156</v>
      </c>
      <c r="AH33">
        <f t="shared" si="5"/>
        <v>8.187084292086206</v>
      </c>
      <c r="AI33">
        <f t="shared" si="6"/>
        <v>8.027284292086206</v>
      </c>
      <c r="AJ33">
        <f t="shared" si="12"/>
        <v>3.8198811600803233</v>
      </c>
      <c r="AT33">
        <f t="shared" si="13"/>
        <v>10.766815347805595</v>
      </c>
    </row>
    <row r="34" spans="1:46" ht="12.75">
      <c r="A34" s="72">
        <v>26</v>
      </c>
      <c r="B34" s="73">
        <v>3.3</v>
      </c>
      <c r="C34" s="74">
        <v>3.1</v>
      </c>
      <c r="D34" s="74">
        <v>4.4</v>
      </c>
      <c r="E34" s="74">
        <v>3.1</v>
      </c>
      <c r="F34" s="75">
        <f t="shared" si="0"/>
        <v>3.75</v>
      </c>
      <c r="G34" s="67">
        <f t="shared" si="7"/>
        <v>96.52863000920772</v>
      </c>
      <c r="H34" s="76">
        <f t="shared" si="1"/>
        <v>2.8016720037893172</v>
      </c>
      <c r="I34" s="77">
        <v>2.6</v>
      </c>
      <c r="J34" s="75"/>
      <c r="K34" s="77">
        <v>4.9</v>
      </c>
      <c r="L34" s="74">
        <v>5.4</v>
      </c>
      <c r="M34" s="74">
        <v>5.9</v>
      </c>
      <c r="N34" s="74">
        <v>6.8</v>
      </c>
      <c r="O34" s="75">
        <v>8</v>
      </c>
      <c r="P34" s="78" t="s">
        <v>126</v>
      </c>
      <c r="Q34" s="79">
        <v>9</v>
      </c>
      <c r="R34" s="76"/>
      <c r="S34" s="76">
        <v>0</v>
      </c>
      <c r="T34" s="76"/>
      <c r="U34" s="80">
        <v>8</v>
      </c>
      <c r="V34" s="73">
        <v>1026</v>
      </c>
      <c r="W34" s="121">
        <f t="shared" si="2"/>
        <v>1036.8227132985953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7.73799195307041</v>
      </c>
      <c r="AH34">
        <f t="shared" si="5"/>
        <v>7.629177622521602</v>
      </c>
      <c r="AI34">
        <f t="shared" si="6"/>
        <v>7.469377622521602</v>
      </c>
      <c r="AJ34">
        <f t="shared" si="12"/>
        <v>2.8016720037893172</v>
      </c>
      <c r="AT34">
        <f t="shared" si="13"/>
        <v>10.645379286246454</v>
      </c>
    </row>
    <row r="35" spans="1:46" ht="12.75">
      <c r="A35" s="63">
        <v>27</v>
      </c>
      <c r="B35" s="64">
        <v>3.3</v>
      </c>
      <c r="C35" s="65">
        <v>2.6</v>
      </c>
      <c r="D35" s="65">
        <v>8</v>
      </c>
      <c r="E35" s="65">
        <v>3.2</v>
      </c>
      <c r="F35" s="66">
        <f t="shared" si="0"/>
        <v>5.6</v>
      </c>
      <c r="G35" s="67">
        <f t="shared" si="7"/>
        <v>87.92635164471412</v>
      </c>
      <c r="H35" s="67">
        <f t="shared" si="1"/>
        <v>1.4949421189237921</v>
      </c>
      <c r="I35" s="68">
        <v>2.4</v>
      </c>
      <c r="J35" s="66"/>
      <c r="K35" s="68">
        <v>4.4</v>
      </c>
      <c r="L35" s="65">
        <v>4.9</v>
      </c>
      <c r="M35" s="65">
        <v>5.8</v>
      </c>
      <c r="N35" s="65">
        <v>6.8</v>
      </c>
      <c r="O35" s="66">
        <v>8</v>
      </c>
      <c r="P35" s="69" t="s">
        <v>114</v>
      </c>
      <c r="Q35" s="70">
        <v>17</v>
      </c>
      <c r="R35" s="67"/>
      <c r="S35" s="67">
        <v>1</v>
      </c>
      <c r="T35" s="67"/>
      <c r="U35" s="71">
        <v>8</v>
      </c>
      <c r="V35" s="64">
        <v>1019.8</v>
      </c>
      <c r="W35" s="121">
        <f t="shared" si="2"/>
        <v>1030.5573128868493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7.73799195307041</v>
      </c>
      <c r="AH35">
        <f t="shared" si="5"/>
        <v>7.36303401489637</v>
      </c>
      <c r="AI35">
        <f t="shared" si="6"/>
        <v>6.803734014896371</v>
      </c>
      <c r="AJ35">
        <f t="shared" si="12"/>
        <v>1.4949421189237921</v>
      </c>
      <c r="AT35">
        <f t="shared" si="13"/>
        <v>10.817513426571574</v>
      </c>
    </row>
    <row r="36" spans="1:46" ht="12.75">
      <c r="A36" s="72">
        <v>28</v>
      </c>
      <c r="B36" s="73">
        <v>8</v>
      </c>
      <c r="C36" s="74">
        <v>7.9</v>
      </c>
      <c r="D36" s="74">
        <v>10.6</v>
      </c>
      <c r="E36" s="74">
        <v>3.3</v>
      </c>
      <c r="F36" s="75">
        <f t="shared" si="0"/>
        <v>6.949999999999999</v>
      </c>
      <c r="G36" s="67">
        <f t="shared" si="7"/>
        <v>98.57602767269542</v>
      </c>
      <c r="H36" s="76">
        <f t="shared" si="1"/>
        <v>7.789530977760811</v>
      </c>
      <c r="I36" s="77">
        <v>2.5</v>
      </c>
      <c r="J36" s="75"/>
      <c r="K36" s="77">
        <v>6.3</v>
      </c>
      <c r="L36" s="74">
        <v>6.1</v>
      </c>
      <c r="M36" s="74">
        <v>6.3</v>
      </c>
      <c r="N36" s="74">
        <v>6.9</v>
      </c>
      <c r="O36" s="75">
        <v>8</v>
      </c>
      <c r="P36" s="78" t="s">
        <v>114</v>
      </c>
      <c r="Q36" s="79">
        <v>23</v>
      </c>
      <c r="R36" s="76"/>
      <c r="S36" s="76">
        <v>0.4</v>
      </c>
      <c r="T36" s="76"/>
      <c r="U36" s="80">
        <v>8</v>
      </c>
      <c r="V36" s="73">
        <v>1014.1</v>
      </c>
      <c r="W36" s="121">
        <f t="shared" si="2"/>
        <v>1024.6172796080439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10.722567515390086</v>
      </c>
      <c r="AH36">
        <f t="shared" si="5"/>
        <v>10.649781121194382</v>
      </c>
      <c r="AI36">
        <f t="shared" si="6"/>
        <v>10.569881121194381</v>
      </c>
      <c r="AJ36">
        <f t="shared" si="12"/>
        <v>7.789530977760811</v>
      </c>
      <c r="AT36">
        <f t="shared" si="13"/>
        <v>11.020064897212553</v>
      </c>
    </row>
    <row r="37" spans="1:46" ht="12.75">
      <c r="A37" s="63">
        <v>29</v>
      </c>
      <c r="B37" s="64">
        <v>6.8</v>
      </c>
      <c r="C37" s="65">
        <v>5.9</v>
      </c>
      <c r="D37" s="65">
        <v>13.1</v>
      </c>
      <c r="E37" s="65">
        <v>4.9</v>
      </c>
      <c r="F37" s="66">
        <f t="shared" si="0"/>
        <v>9</v>
      </c>
      <c r="G37" s="67">
        <f t="shared" si="7"/>
        <v>86.69825923161375</v>
      </c>
      <c r="H37" s="67">
        <f t="shared" si="1"/>
        <v>4.741276761146981</v>
      </c>
      <c r="I37" s="68">
        <v>0.6</v>
      </c>
      <c r="J37" s="66"/>
      <c r="K37" s="68">
        <v>5.5</v>
      </c>
      <c r="L37" s="65">
        <v>5.7</v>
      </c>
      <c r="M37" s="65">
        <v>6.2</v>
      </c>
      <c r="N37" s="65">
        <v>7.1</v>
      </c>
      <c r="O37" s="66">
        <v>8.1</v>
      </c>
      <c r="P37" s="69" t="s">
        <v>114</v>
      </c>
      <c r="Q37" s="70">
        <v>48</v>
      </c>
      <c r="R37" s="67"/>
      <c r="S37" s="67">
        <v>9.7</v>
      </c>
      <c r="T37" s="67"/>
      <c r="U37" s="71">
        <v>8</v>
      </c>
      <c r="V37" s="64">
        <v>1000.8</v>
      </c>
      <c r="W37" s="121">
        <f t="shared" si="2"/>
        <v>1011.2241057934067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9.877400046010854</v>
      </c>
      <c r="AH37">
        <f t="shared" si="5"/>
        <v>9.282633897234025</v>
      </c>
      <c r="AI37">
        <f t="shared" si="6"/>
        <v>8.563533897234025</v>
      </c>
      <c r="AJ37">
        <f t="shared" si="12"/>
        <v>4.741276761146981</v>
      </c>
      <c r="AT37">
        <f t="shared" si="13"/>
        <v>11.060544480350744</v>
      </c>
    </row>
    <row r="38" spans="1:46" ht="12.75">
      <c r="A38" s="72">
        <v>30</v>
      </c>
      <c r="B38" s="73">
        <v>8.6</v>
      </c>
      <c r="C38" s="74">
        <v>6.9</v>
      </c>
      <c r="D38" s="74">
        <v>9.7</v>
      </c>
      <c r="E38" s="74">
        <v>6.7</v>
      </c>
      <c r="F38" s="75">
        <f t="shared" si="0"/>
        <v>8.2</v>
      </c>
      <c r="G38" s="67">
        <f t="shared" si="7"/>
        <v>76.88738409231676</v>
      </c>
      <c r="H38" s="76">
        <f t="shared" si="1"/>
        <v>4.780779912534241</v>
      </c>
      <c r="I38" s="77">
        <v>5.5</v>
      </c>
      <c r="J38" s="75"/>
      <c r="K38" s="77">
        <v>7</v>
      </c>
      <c r="L38" s="74">
        <v>7.5</v>
      </c>
      <c r="M38" s="74">
        <v>8</v>
      </c>
      <c r="N38" s="74">
        <v>7.9</v>
      </c>
      <c r="O38" s="75">
        <v>8.2</v>
      </c>
      <c r="P38" s="78" t="s">
        <v>102</v>
      </c>
      <c r="Q38" s="79">
        <v>44</v>
      </c>
      <c r="R38" s="76"/>
      <c r="S38" s="76">
        <v>7.9</v>
      </c>
      <c r="T38" s="76"/>
      <c r="U38" s="80">
        <v>2</v>
      </c>
      <c r="V38" s="73">
        <v>995.2</v>
      </c>
      <c r="W38" s="121">
        <f t="shared" si="2"/>
        <v>1005.4991545124226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11.16856191408211</v>
      </c>
      <c r="AH38">
        <f t="shared" si="5"/>
        <v>9.945515096468517</v>
      </c>
      <c r="AI38">
        <f t="shared" si="6"/>
        <v>8.587215096468517</v>
      </c>
      <c r="AJ38">
        <f t="shared" si="12"/>
        <v>4.780779912534241</v>
      </c>
      <c r="AT38">
        <f t="shared" si="13"/>
        <v>11.116254563538245</v>
      </c>
    </row>
    <row r="39" spans="1:46" ht="12.75">
      <c r="A39" s="63">
        <v>31</v>
      </c>
      <c r="B39" s="64">
        <v>6.9</v>
      </c>
      <c r="C39" s="65">
        <v>6.3</v>
      </c>
      <c r="D39" s="65">
        <v>11.3</v>
      </c>
      <c r="E39" s="65">
        <v>4.8</v>
      </c>
      <c r="F39" s="66">
        <f t="shared" si="0"/>
        <v>8.05</v>
      </c>
      <c r="G39" s="67">
        <f t="shared" si="7"/>
        <v>91.13209966917377</v>
      </c>
      <c r="H39" s="67">
        <f t="shared" si="1"/>
        <v>5.555633705232233</v>
      </c>
      <c r="I39" s="68">
        <v>2.1</v>
      </c>
      <c r="J39" s="66"/>
      <c r="K39" s="68">
        <v>6.5</v>
      </c>
      <c r="L39" s="65">
        <v>6.3</v>
      </c>
      <c r="M39" s="65">
        <v>7</v>
      </c>
      <c r="N39" s="65">
        <v>7.8</v>
      </c>
      <c r="O39" s="66">
        <v>8.5</v>
      </c>
      <c r="P39" s="69" t="s">
        <v>102</v>
      </c>
      <c r="Q39" s="70">
        <v>55</v>
      </c>
      <c r="R39" s="67"/>
      <c r="S39" s="67">
        <v>3.1</v>
      </c>
      <c r="T39" s="67"/>
      <c r="U39" s="71">
        <v>4</v>
      </c>
      <c r="V39" s="64">
        <v>1003.8</v>
      </c>
      <c r="W39" s="121">
        <f t="shared" si="2"/>
        <v>1014.2515970537859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9.945515096468517</v>
      </c>
      <c r="AH39">
        <f t="shared" si="5"/>
        <v>9.542956730326413</v>
      </c>
      <c r="AI39">
        <f t="shared" si="6"/>
        <v>9.063556730326413</v>
      </c>
      <c r="AJ39">
        <f t="shared" si="12"/>
        <v>5.555633705232233</v>
      </c>
      <c r="AT39">
        <f t="shared" si="13"/>
        <v>10.932603604937002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10.852272719957831</v>
      </c>
    </row>
    <row r="41" spans="1:46" ht="13.5" thickBot="1">
      <c r="A41" s="113" t="s">
        <v>19</v>
      </c>
      <c r="B41" s="114">
        <f>SUM(B9:B39)</f>
        <v>174.6</v>
      </c>
      <c r="C41" s="115">
        <f aca="true" t="shared" si="14" ref="C41:U41">SUM(C9:C39)</f>
        <v>156.6</v>
      </c>
      <c r="D41" s="115">
        <f t="shared" si="14"/>
        <v>267.4</v>
      </c>
      <c r="E41" s="115">
        <f t="shared" si="14"/>
        <v>122.09999999999998</v>
      </c>
      <c r="F41" s="116">
        <f t="shared" si="14"/>
        <v>194.74999999999994</v>
      </c>
      <c r="G41" s="117">
        <f t="shared" si="14"/>
        <v>2838.424012057771</v>
      </c>
      <c r="H41" s="117">
        <f>SUM(H9:H39)</f>
        <v>133.7162308826118</v>
      </c>
      <c r="I41" s="118">
        <f t="shared" si="14"/>
        <v>60.099999999999994</v>
      </c>
      <c r="J41" s="116">
        <f t="shared" si="14"/>
        <v>0</v>
      </c>
      <c r="K41" s="118">
        <f t="shared" si="14"/>
        <v>174.40000000000003</v>
      </c>
      <c r="L41" s="115">
        <f t="shared" si="14"/>
        <v>187.5</v>
      </c>
      <c r="M41" s="115">
        <f t="shared" si="14"/>
        <v>217.09999999999997</v>
      </c>
      <c r="N41" s="115">
        <f t="shared" si="14"/>
        <v>249.90000000000003</v>
      </c>
      <c r="O41" s="116">
        <f t="shared" si="14"/>
        <v>285.5</v>
      </c>
      <c r="P41" s="114"/>
      <c r="Q41" s="119">
        <f t="shared" si="14"/>
        <v>873</v>
      </c>
      <c r="R41" s="117">
        <f t="shared" si="14"/>
        <v>0</v>
      </c>
      <c r="S41" s="117">
        <f>SUM(S9:S39)</f>
        <v>72.60000000000001</v>
      </c>
      <c r="T41" s="139"/>
      <c r="U41" s="119">
        <f t="shared" si="14"/>
        <v>167</v>
      </c>
      <c r="V41" s="117">
        <f>SUM(V9:V39)</f>
        <v>31217.799999999996</v>
      </c>
      <c r="W41" s="123">
        <f>SUM(W9:W39)</f>
        <v>31544.430867739193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4</v>
      </c>
      <c r="AB41">
        <f>MAX(AB9:AB39)</f>
        <v>22</v>
      </c>
      <c r="AC41">
        <f>MAX(AC9:AC39)</f>
        <v>10</v>
      </c>
      <c r="AD41">
        <f>MAX(AD9:AD39)</f>
        <v>10</v>
      </c>
      <c r="AE41">
        <f>MAX(AE9:AE39)</f>
        <v>31</v>
      </c>
      <c r="AT41">
        <f t="shared" si="13"/>
        <v>10.788721500218884</v>
      </c>
    </row>
    <row r="42" spans="1:46" ht="12.75">
      <c r="A42" s="72" t="s">
        <v>20</v>
      </c>
      <c r="B42" s="73">
        <f>AVERAGE(B9:B39)</f>
        <v>5.632258064516129</v>
      </c>
      <c r="C42" s="74">
        <f aca="true" t="shared" si="15" ref="C42:U42">AVERAGE(C9:C39)</f>
        <v>5.051612903225807</v>
      </c>
      <c r="D42" s="74">
        <f t="shared" si="15"/>
        <v>8.625806451612902</v>
      </c>
      <c r="E42" s="74">
        <f t="shared" si="15"/>
        <v>3.938709677419354</v>
      </c>
      <c r="F42" s="75">
        <f t="shared" si="15"/>
        <v>6.282258064516127</v>
      </c>
      <c r="G42" s="76">
        <f t="shared" si="15"/>
        <v>91.56206490508939</v>
      </c>
      <c r="H42" s="76">
        <f>AVERAGE(H9:H39)</f>
        <v>4.313426802664897</v>
      </c>
      <c r="I42" s="77">
        <f t="shared" si="15"/>
        <v>1.9387096774193546</v>
      </c>
      <c r="J42" s="75" t="e">
        <f t="shared" si="15"/>
        <v>#DIV/0!</v>
      </c>
      <c r="K42" s="77">
        <f t="shared" si="15"/>
        <v>5.625806451612904</v>
      </c>
      <c r="L42" s="74">
        <f t="shared" si="15"/>
        <v>6.048387096774194</v>
      </c>
      <c r="M42" s="74">
        <f t="shared" si="15"/>
        <v>7.003225806451612</v>
      </c>
      <c r="N42" s="74">
        <f t="shared" si="15"/>
        <v>8.061290322580646</v>
      </c>
      <c r="O42" s="75">
        <f t="shared" si="15"/>
        <v>9.209677419354838</v>
      </c>
      <c r="P42" s="73"/>
      <c r="Q42" s="75">
        <f t="shared" si="15"/>
        <v>28.161290322580644</v>
      </c>
      <c r="R42" s="76" t="e">
        <f t="shared" si="15"/>
        <v>#DIV/0!</v>
      </c>
      <c r="S42" s="76">
        <f>AVERAGE(S9:S39)</f>
        <v>2.688888888888889</v>
      </c>
      <c r="T42" s="76"/>
      <c r="U42" s="76">
        <f t="shared" si="15"/>
        <v>5.387096774193548</v>
      </c>
      <c r="V42" s="76">
        <f>AVERAGE(V9:V39)</f>
        <v>1007.0258064516128</v>
      </c>
      <c r="W42" s="124">
        <f>AVERAGE(W9:W39)</f>
        <v>1017.562286056103</v>
      </c>
      <c r="X42" s="127"/>
      <c r="Y42" s="134"/>
      <c r="Z42" s="130"/>
      <c r="AT42">
        <f t="shared" si="13"/>
        <v>10.822713298595215</v>
      </c>
    </row>
    <row r="43" spans="1:46" ht="12.75">
      <c r="A43" s="72" t="s">
        <v>21</v>
      </c>
      <c r="B43" s="73">
        <f>MAX(B9:B39)</f>
        <v>12.1</v>
      </c>
      <c r="C43" s="74">
        <f aca="true" t="shared" si="16" ref="C43:U43">MAX(C9:C39)</f>
        <v>10.8</v>
      </c>
      <c r="D43" s="74">
        <f t="shared" si="16"/>
        <v>14.1</v>
      </c>
      <c r="E43" s="74">
        <f t="shared" si="16"/>
        <v>10.3</v>
      </c>
      <c r="F43" s="75">
        <f t="shared" si="16"/>
        <v>11.6</v>
      </c>
      <c r="G43" s="76">
        <f t="shared" si="16"/>
        <v>100</v>
      </c>
      <c r="H43" s="76">
        <f>MAX(H9:H39)</f>
        <v>9.80453567543222</v>
      </c>
      <c r="I43" s="77">
        <f t="shared" si="16"/>
        <v>8.9</v>
      </c>
      <c r="J43" s="75">
        <f t="shared" si="16"/>
        <v>0</v>
      </c>
      <c r="K43" s="77">
        <f t="shared" si="16"/>
        <v>10.1</v>
      </c>
      <c r="L43" s="74">
        <f t="shared" si="16"/>
        <v>9.8</v>
      </c>
      <c r="M43" s="74">
        <f t="shared" si="16"/>
        <v>9.4</v>
      </c>
      <c r="N43" s="74">
        <f t="shared" si="16"/>
        <v>9.7</v>
      </c>
      <c r="O43" s="75">
        <f t="shared" si="16"/>
        <v>10.3</v>
      </c>
      <c r="P43" s="73"/>
      <c r="Q43" s="70">
        <f t="shared" si="16"/>
        <v>63</v>
      </c>
      <c r="R43" s="76">
        <f t="shared" si="16"/>
        <v>0</v>
      </c>
      <c r="S43" s="76">
        <f>MAX(S9:S39)</f>
        <v>9.8</v>
      </c>
      <c r="T43" s="140"/>
      <c r="U43" s="70">
        <f t="shared" si="16"/>
        <v>8</v>
      </c>
      <c r="V43" s="76">
        <f>MAX(V9:V39)</f>
        <v>1033.5</v>
      </c>
      <c r="W43" s="124">
        <f>MAX(W9:W39)</f>
        <v>1044.6162545635382</v>
      </c>
      <c r="X43" s="127"/>
      <c r="Y43" s="134"/>
      <c r="Z43" s="127"/>
      <c r="AT43">
        <f t="shared" si="13"/>
        <v>10.757312886849318</v>
      </c>
    </row>
    <row r="44" spans="1:46" ht="13.5" thickBot="1">
      <c r="A44" s="81" t="s">
        <v>22</v>
      </c>
      <c r="B44" s="82">
        <f>MIN(B9:B39)</f>
        <v>-2</v>
      </c>
      <c r="C44" s="83">
        <f aca="true" t="shared" si="17" ref="C44:U44">MIN(C9:C39)</f>
        <v>-2</v>
      </c>
      <c r="D44" s="83">
        <f t="shared" si="17"/>
        <v>0.7</v>
      </c>
      <c r="E44" s="83">
        <f t="shared" si="17"/>
        <v>-2.3</v>
      </c>
      <c r="F44" s="84">
        <f t="shared" si="17"/>
        <v>-0.5</v>
      </c>
      <c r="G44" s="85">
        <f t="shared" si="17"/>
        <v>76.57593908606472</v>
      </c>
      <c r="H44" s="85">
        <f>MIN(H9:H39)</f>
        <v>-1.999999999999999</v>
      </c>
      <c r="I44" s="86">
        <f t="shared" si="17"/>
        <v>-3.6</v>
      </c>
      <c r="J44" s="84">
        <f t="shared" si="17"/>
        <v>0</v>
      </c>
      <c r="K44" s="86">
        <f t="shared" si="17"/>
        <v>2.3</v>
      </c>
      <c r="L44" s="83">
        <f t="shared" si="17"/>
        <v>2.9</v>
      </c>
      <c r="M44" s="83">
        <f t="shared" si="17"/>
        <v>4.3</v>
      </c>
      <c r="N44" s="83">
        <f t="shared" si="17"/>
        <v>6.3</v>
      </c>
      <c r="O44" s="84">
        <f t="shared" si="17"/>
        <v>8</v>
      </c>
      <c r="P44" s="82"/>
      <c r="Q44" s="120">
        <f t="shared" si="17"/>
        <v>4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973.2</v>
      </c>
      <c r="W44" s="125">
        <f>MIN(W9:W39)</f>
        <v>983.3184487862372</v>
      </c>
      <c r="X44" s="128"/>
      <c r="Y44" s="136"/>
      <c r="Z44" s="128"/>
      <c r="AT44">
        <f t="shared" si="13"/>
        <v>10.517279608043953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10.424105793406753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10.299154512422502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10.451597053785935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21</v>
      </c>
      <c r="C61">
        <f>DCOUNTA(S8:S38,1,C59:C60)</f>
        <v>15</v>
      </c>
      <c r="D61">
        <f>DCOUNTA(S8:S38,1,D59:D60)</f>
        <v>10</v>
      </c>
      <c r="F61">
        <f>DCOUNTA(S8:S38,1,F59:F60)</f>
        <v>4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17</v>
      </c>
      <c r="C64">
        <f>(C61-F61)</f>
        <v>11</v>
      </c>
      <c r="D64">
        <f>(D61-F61)</f>
        <v>6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6">
      <selection activeCell="F10" sqref="F10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4" t="s">
        <v>91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151</v>
      </c>
      <c r="E6" s="3"/>
      <c r="F6" s="3"/>
      <c r="G6" s="155" t="s">
        <v>57</v>
      </c>
      <c r="H6" s="156"/>
      <c r="I6" s="156"/>
      <c r="J6" s="156"/>
      <c r="K6" s="156"/>
      <c r="L6" s="156"/>
      <c r="M6" s="156"/>
      <c r="N6" s="157"/>
    </row>
    <row r="7" spans="1:25" ht="12.75">
      <c r="A7" s="27" t="s">
        <v>29</v>
      </c>
      <c r="B7" s="3"/>
      <c r="C7" s="22">
        <f>Data1!$D$42</f>
        <v>8.625806451612902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3.938709677419354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6.282258064516127</v>
      </c>
      <c r="D9" s="21">
        <v>2</v>
      </c>
      <c r="E9" s="3"/>
      <c r="F9" s="40">
        <v>1</v>
      </c>
      <c r="G9" s="89" t="s">
        <v>103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14.1</v>
      </c>
      <c r="C10" s="5" t="s">
        <v>32</v>
      </c>
      <c r="D10" s="5">
        <f>Data1!$AA$41</f>
        <v>4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-2.3</v>
      </c>
      <c r="C11" s="5" t="s">
        <v>32</v>
      </c>
      <c r="D11" s="24">
        <f>Data1!$AB$41</f>
        <v>22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-3.6</v>
      </c>
      <c r="C12" s="5" t="s">
        <v>32</v>
      </c>
      <c r="D12" s="24">
        <f>Data1!$AC$41</f>
        <v>10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9.209677419354838</v>
      </c>
      <c r="C13" s="5"/>
      <c r="D13" s="24"/>
      <c r="E13" s="3"/>
      <c r="F13" s="40">
        <v>5</v>
      </c>
      <c r="G13" s="93" t="s">
        <v>113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110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111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109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72.60000000000001</v>
      </c>
      <c r="D17" s="5">
        <v>101</v>
      </c>
      <c r="E17" s="3"/>
      <c r="F17" s="40">
        <v>9</v>
      </c>
      <c r="G17" s="93" t="s">
        <v>116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17</v>
      </c>
      <c r="D18" s="5"/>
      <c r="E18" s="3"/>
      <c r="F18" s="40">
        <v>10</v>
      </c>
      <c r="G18" s="93" t="s">
        <v>115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11</v>
      </c>
      <c r="D19" s="5"/>
      <c r="E19" s="3"/>
      <c r="F19" s="40">
        <v>11</v>
      </c>
      <c r="G19" s="93" t="s">
        <v>117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6</v>
      </c>
      <c r="D20" s="5"/>
      <c r="E20" s="3"/>
      <c r="F20" s="40">
        <v>12</v>
      </c>
      <c r="G20" s="93" t="s">
        <v>118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9.8</v>
      </c>
      <c r="D21" s="5"/>
      <c r="E21" s="3"/>
      <c r="F21" s="40">
        <v>13</v>
      </c>
      <c r="G21" s="93" t="s">
        <v>119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10</v>
      </c>
      <c r="D22" s="5"/>
      <c r="E22" s="3"/>
      <c r="F22" s="40">
        <v>14</v>
      </c>
      <c r="G22" s="93" t="s">
        <v>120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0</v>
      </c>
      <c r="D25" s="5" t="s">
        <v>46</v>
      </c>
      <c r="E25" s="5">
        <f>Data1!$AE$41</f>
        <v>31</v>
      </c>
      <c r="F25" s="40">
        <v>17</v>
      </c>
      <c r="G25" s="93" t="s">
        <v>125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0</v>
      </c>
      <c r="D26" s="5" t="s">
        <v>46</v>
      </c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130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63</v>
      </c>
      <c r="D30" s="5"/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8</v>
      </c>
      <c r="D31" s="22"/>
      <c r="E31" s="5"/>
      <c r="F31" s="40">
        <v>23</v>
      </c>
      <c r="G31" s="93" t="s">
        <v>134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135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136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0</v>
      </c>
      <c r="D34" s="3"/>
      <c r="E34" s="3"/>
      <c r="F34" s="40">
        <v>26</v>
      </c>
      <c r="G34" s="93" t="s">
        <v>137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138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141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142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3</v>
      </c>
      <c r="D38" s="5"/>
      <c r="E38" s="3"/>
      <c r="F38" s="40">
        <v>30</v>
      </c>
      <c r="G38" s="93" t="s">
        <v>144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4</v>
      </c>
      <c r="D39" s="5"/>
      <c r="E39" s="3"/>
      <c r="F39" s="40">
        <v>31</v>
      </c>
      <c r="G39" s="95" t="s">
        <v>145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8</v>
      </c>
      <c r="D40" s="5"/>
      <c r="E40" s="3"/>
      <c r="F40" s="5"/>
      <c r="G40" s="35" t="s">
        <v>139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 t="s">
        <v>140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121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 t="s">
        <v>143</v>
      </c>
      <c r="H43" s="23"/>
      <c r="I43" s="23"/>
      <c r="J43" s="23"/>
      <c r="K43" s="23"/>
      <c r="L43" s="23"/>
      <c r="M43" s="3"/>
      <c r="N43" s="17"/>
    </row>
    <row r="44" spans="1:14" ht="12.75">
      <c r="A44" s="142" t="s">
        <v>146</v>
      </c>
      <c r="B44" s="143" t="s">
        <v>147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7"/>
    </row>
    <row r="45" spans="1:14" ht="12.75">
      <c r="A45" s="142"/>
      <c r="B45" s="143" t="s">
        <v>148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7"/>
    </row>
    <row r="46" spans="1:14" ht="12.75">
      <c r="A46" s="142"/>
      <c r="B46" s="143" t="s">
        <v>150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7"/>
    </row>
    <row r="47" spans="1:14" ht="13.5" thickBot="1">
      <c r="A47" s="144"/>
      <c r="B47" s="145" t="s">
        <v>149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2009-08-12T12:01:02Z</dcterms:modified>
  <cp:category/>
  <cp:version/>
  <cp:contentType/>
  <cp:contentStatus/>
</cp:coreProperties>
</file>