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<sst xmlns="http://schemas.openxmlformats.org/spreadsheetml/2006/main" count="190" uniqueCount="156">
  <si>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</si>
  <si>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</si>
  <si>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</si>
  <si>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</si>
  <si>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</si>
  <si>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</si>
  <si>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</si>
  <si>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</si>
  <si>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</si>
  <si>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</si>
  <si>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</si>
  <si>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</si>
  <si>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</si>
  <si>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</si>
  <si>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</si>
  <si>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</si>
  <si>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</si>
  <si>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</si>
  <si>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</si>
  <si>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</si>
  <si>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</si>
  <si>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</si>
  <si>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</si>
  <si>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</si>
  <si>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</si>
  <si>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</si>
  <si>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</si>
  <si>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</si>
  <si>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</si>
  <si>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</si>
  <si>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</si>
  <si>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</si>
  <si>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</si>
  <si>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</si>
  <si>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</si>
  <si>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</si>
  <si>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</si>
  <si>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</si>
  <si>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</si>
  <si>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</si>
  <si>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</si>
  <si>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</si>
  <si>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</si>
  <si>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</si>
  <si>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</si>
  <si>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</si>
  <si>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</si>
  <si>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</si>
  <si>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</si>
  <si>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</si>
  <si>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</si>
  <si>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</si>
  <si>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</si>
  <si>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</si>
  <si>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</si>
  <si>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</si>
  <si>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</si>
  <si>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</si>
  <si>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</si>
  <si>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</si>
  <si>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</si>
  <si>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</si>
  <si>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</si>
  <si>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</si>
  <si>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</si>
  <si>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</si>
  <si>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</si>
  <si>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</si>
  <si>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</si>
  <si>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</si>
  <si>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</si>
  <si>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</si>
  <si>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</si>
  <si>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</si>
  <si>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</si>
  <si>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</si>
  <si>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</si>
  <si>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</si>
  <si>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</si>
  <si>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</si>
  <si>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</si>
  <si>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</si>
  <si>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</si>
  <si>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</si>
  <si>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</si>
  <si>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</si>
  <si>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</si>
  <si>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</si>
  <si>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</si>
  <si>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</si>
  <si>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</si>
  <si>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</si>
  <si>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</si>
  <si>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</si>
  <si>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</si>
  <si>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</si>
  <si>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</si>
  <si>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</si>
  <si>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</si>
  <si>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</si>
  <si>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</si>
  <si>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</si>
  <si>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SW</t>
  </si>
  <si>
    <t>Dec</t>
  </si>
  <si>
    <t>A breezy day, but bright with some showers. Relatively mild, but cool in the wind.</t>
  </si>
  <si>
    <t>Wet and windy to start, but brightening up. Remaining windy and gusty into the evening.</t>
  </si>
  <si>
    <t>W</t>
  </si>
  <si>
    <t xml:space="preserve">Windy but bright, with a few showers.Quite mild, though feelind cold in the gusty winds. </t>
  </si>
  <si>
    <t>SSW</t>
  </si>
  <si>
    <t>S</t>
  </si>
  <si>
    <t>rather a cloudy da, but becoming wind and very mild. Highest temperatures by evening.</t>
  </si>
  <si>
    <t>A very mild start*. Temperatures fallign slightly during the afternoon. Sunny spells/showers.</t>
  </si>
  <si>
    <t xml:space="preserve">Cloudy and exceptionally mild. Windy too, with spells of rain during the evening. </t>
  </si>
  <si>
    <t>WSW</t>
  </si>
  <si>
    <t xml:space="preserve">Much cooler with a chilly wind. Bright or sunny spells, and becoming windy again. </t>
  </si>
  <si>
    <t>SE</t>
  </si>
  <si>
    <t xml:space="preserve">A rather wet, cold morning. Some sleety rain for a time. Milder and drier later. </t>
  </si>
  <si>
    <t>Cloudy and colder, with a few light spots of rain from time to time. Becoming windy later.</t>
  </si>
  <si>
    <t>A windy, cold morning. becoming sunny with lighter winds through the day. Cold evening.</t>
  </si>
  <si>
    <t>NW</t>
  </si>
  <si>
    <t>SSE</t>
  </si>
  <si>
    <t xml:space="preserve">Very frosty to begin the day, but remaining sunny and cold thoughout the day. </t>
  </si>
  <si>
    <t>ESE</t>
  </si>
  <si>
    <t xml:space="preserve">Another hard frost, then bright intervals with some sunshine. Cloudy spells too. </t>
  </si>
  <si>
    <t>tr</t>
  </si>
  <si>
    <t>ENE</t>
  </si>
  <si>
    <t>A sharp frost early, then sunny skies with some patchy cloud once again. Feeling cold.</t>
  </si>
  <si>
    <t xml:space="preserve">Dull, misty and very cold with temperatures barely abover freezing after early frost. </t>
  </si>
  <si>
    <t xml:space="preserve">A bright and frosty start, but soon clouding over again. Cold thoughout. Clear eve spells. </t>
  </si>
  <si>
    <t>NNE</t>
  </si>
  <si>
    <t>NE</t>
  </si>
  <si>
    <t>A cold day again with a lot of cloud, but clearer towards evening with a widespread frost.</t>
  </si>
  <si>
    <t>Frost lifting quickly under cloudy skies and a keen easterly wind. Feeling raw.</t>
  </si>
  <si>
    <t xml:space="preserve">Cloudy and cold again, with easterly winds continuing. No frost to speak of though! </t>
  </si>
  <si>
    <t xml:space="preserve">Cloudy on the whole again, with a rather chilly breeze. However, less cold than recently. </t>
  </si>
  <si>
    <t xml:space="preserve">Frosty to start with fog patches. Remaining misty and vry cold with light winds. </t>
  </si>
  <si>
    <t>Another very cold day, though with no visible frost. Cloudy with some misty patches.</t>
  </si>
  <si>
    <t xml:space="preserve">Remaining cloudy, but gradually turning milder. Mostly light winds still. </t>
  </si>
  <si>
    <t>CALM</t>
  </si>
  <si>
    <t xml:space="preserve">Frosty at first, with some fog patches lingering into the morning. Bright and sunny pm. </t>
  </si>
  <si>
    <t>WNW</t>
  </si>
  <si>
    <t>A cloudy, mild and windy day with a wet evening and night. Some heavy bursts of rain!</t>
  </si>
  <si>
    <t>A cloudy, damp start - clearing as the day progressed. Clearer by evening with ground frost.</t>
  </si>
  <si>
    <t xml:space="preserve">Bright and chilly to start, then cool and a little on the breezy side. Some sunshine. </t>
  </si>
  <si>
    <t xml:space="preserve">Cloudy and very mild, quite strong winds at times too. </t>
  </si>
  <si>
    <t>Very windy and cloudy, light rain on and off by afternoon. Heavy by evening.</t>
  </si>
  <si>
    <t>Another windy day, with sunshine and blustery showers, especially afternoon/evening.</t>
  </si>
  <si>
    <t xml:space="preserve">Much lighter winds, but cloudy thoughout with virtually no brightness. Still quite mild. </t>
  </si>
  <si>
    <t xml:space="preserve">Another cloudy and quite mild day, with light winds again. A few brief brighter breaks. </t>
  </si>
  <si>
    <t>NOTES:</t>
  </si>
  <si>
    <t>Quite an 'ordinary' December overall, hiding the sharp temperature contrasts from early to mid-month! Mean temp 4.5C lowest since 2005 (4.2C)</t>
  </si>
  <si>
    <t>Mean min 1.8C lowest since 2005 (1.2C); Mean max 7.2C equal lowest (with 2005) since 2003 (7.1C); low min -4.5C lowest since 2005 (-7.5C);</t>
  </si>
  <si>
    <t>High max 14.9C highest in december for this station; rainfall 55.9mm driest since 2005 (44.9mm); wettest day 18.7mm highest for December</t>
  </si>
  <si>
    <t>Anomaly/date</t>
  </si>
  <si>
    <t>from av</t>
  </si>
  <si>
    <t>since 2002 (20.6mm); 14 rain days highest since 2005 (15); max wind 48mph lowest since 2005 (45mph).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</si>
</sst>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8.9</c:v>
                </c:pt>
                <c:pt idx="1">
                  <c:v>11.6</c:v>
                </c:pt>
                <c:pt idx="2">
                  <c:v>8.8</c:v>
                </c:pt>
                <c:pt idx="3">
                  <c:v>13.2</c:v>
                </c:pt>
                <c:pt idx="4">
                  <c:v>13.2</c:v>
                </c:pt>
                <c:pt idx="5">
                  <c:v>14.9</c:v>
                </c:pt>
                <c:pt idx="6">
                  <c:v>9.1</c:v>
                </c:pt>
                <c:pt idx="7">
                  <c:v>10.7</c:v>
                </c:pt>
                <c:pt idx="8">
                  <c:v>6.7</c:v>
                </c:pt>
                <c:pt idx="9">
                  <c:v>6.3</c:v>
                </c:pt>
                <c:pt idx="10">
                  <c:v>4</c:v>
                </c:pt>
                <c:pt idx="11">
                  <c:v>3.7</c:v>
                </c:pt>
                <c:pt idx="12">
                  <c:v>3.5</c:v>
                </c:pt>
                <c:pt idx="13">
                  <c:v>1.2</c:v>
                </c:pt>
                <c:pt idx="14">
                  <c:v>2.2</c:v>
                </c:pt>
                <c:pt idx="15">
                  <c:v>2.5</c:v>
                </c:pt>
                <c:pt idx="16">
                  <c:v>3.7</c:v>
                </c:pt>
                <c:pt idx="17">
                  <c:v>3.6</c:v>
                </c:pt>
                <c:pt idx="18">
                  <c:v>5.2</c:v>
                </c:pt>
                <c:pt idx="19">
                  <c:v>1.6</c:v>
                </c:pt>
                <c:pt idx="20">
                  <c:v>1.5</c:v>
                </c:pt>
                <c:pt idx="21">
                  <c:v>6.2</c:v>
                </c:pt>
                <c:pt idx="22">
                  <c:v>7.4</c:v>
                </c:pt>
                <c:pt idx="23">
                  <c:v>9.7</c:v>
                </c:pt>
                <c:pt idx="24">
                  <c:v>5.4</c:v>
                </c:pt>
                <c:pt idx="25">
                  <c:v>9.7</c:v>
                </c:pt>
                <c:pt idx="26">
                  <c:v>11.7</c:v>
                </c:pt>
                <c:pt idx="27">
                  <c:v>10.9</c:v>
                </c:pt>
                <c:pt idx="28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5</c:v>
                </c:pt>
                <c:pt idx="1">
                  <c:v>5.9</c:v>
                </c:pt>
                <c:pt idx="2">
                  <c:v>4.7</c:v>
                </c:pt>
                <c:pt idx="3">
                  <c:v>4</c:v>
                </c:pt>
                <c:pt idx="4">
                  <c:v>7</c:v>
                </c:pt>
                <c:pt idx="5">
                  <c:v>8.1</c:v>
                </c:pt>
                <c:pt idx="6">
                  <c:v>5.5</c:v>
                </c:pt>
                <c:pt idx="7">
                  <c:v>3.4</c:v>
                </c:pt>
                <c:pt idx="8">
                  <c:v>3.7</c:v>
                </c:pt>
                <c:pt idx="9">
                  <c:v>4.1</c:v>
                </c:pt>
                <c:pt idx="10">
                  <c:v>-3.9</c:v>
                </c:pt>
                <c:pt idx="11">
                  <c:v>-4.5</c:v>
                </c:pt>
                <c:pt idx="12">
                  <c:v>-3.4</c:v>
                </c:pt>
                <c:pt idx="13">
                  <c:v>-3.9</c:v>
                </c:pt>
                <c:pt idx="14">
                  <c:v>-1.9</c:v>
                </c:pt>
                <c:pt idx="15">
                  <c:v>-2.3</c:v>
                </c:pt>
                <c:pt idx="16">
                  <c:v>-3.8</c:v>
                </c:pt>
                <c:pt idx="17">
                  <c:v>0.3</c:v>
                </c:pt>
                <c:pt idx="18">
                  <c:v>2.2</c:v>
                </c:pt>
                <c:pt idx="19">
                  <c:v>-3.6</c:v>
                </c:pt>
                <c:pt idx="20">
                  <c:v>-2.5</c:v>
                </c:pt>
                <c:pt idx="21">
                  <c:v>0.1</c:v>
                </c:pt>
                <c:pt idx="22">
                  <c:v>-2</c:v>
                </c:pt>
                <c:pt idx="23">
                  <c:v>-0.9</c:v>
                </c:pt>
                <c:pt idx="24">
                  <c:v>4.7</c:v>
                </c:pt>
                <c:pt idx="25">
                  <c:v>2.3</c:v>
                </c:pt>
                <c:pt idx="26">
                  <c:v>3.1</c:v>
                </c:pt>
                <c:pt idx="27">
                  <c:v>9.6</c:v>
                </c:pt>
                <c:pt idx="28">
                  <c:v>4.3</c:v>
                </c:pt>
                <c:pt idx="29">
                  <c:v>4.4</c:v>
                </c:pt>
              </c:numCache>
            </c:numRef>
          </c:val>
          <c:smooth val="0"/>
        </c:ser>
        <c:marker val="1"/>
        <c:axId val="56885291"/>
        <c:axId val="42205572"/>
      </c:lineChart>
      <c:catAx>
        <c:axId val="568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885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4.8</c:v>
                </c:pt>
                <c:pt idx="1">
                  <c:v>1.4</c:v>
                </c:pt>
                <c:pt idx="2">
                  <c:v>3.1</c:v>
                </c:pt>
                <c:pt idx="3">
                  <c:v>0.6</c:v>
                </c:pt>
                <c:pt idx="4">
                  <c:v>0.7</c:v>
                </c:pt>
                <c:pt idx="5">
                  <c:v>18.7</c:v>
                </c:pt>
                <c:pt idx="6">
                  <c:v>0.4</c:v>
                </c:pt>
                <c:pt idx="7">
                  <c:v>5.1</c:v>
                </c:pt>
                <c:pt idx="8">
                  <c:v>0.3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1.3</c:v>
                </c:pt>
                <c:pt idx="22">
                  <c:v>0</c:v>
                </c:pt>
                <c:pt idx="23">
                  <c:v>13.3</c:v>
                </c:pt>
                <c:pt idx="24">
                  <c:v>0.3</c:v>
                </c:pt>
                <c:pt idx="25">
                  <c:v>0</c:v>
                </c:pt>
                <c:pt idx="26">
                  <c:v>0</c:v>
                </c:pt>
                <c:pt idx="27">
                  <c:v>3.9</c:v>
                </c:pt>
                <c:pt idx="28">
                  <c:v>2</c:v>
                </c:pt>
              </c:numCache>
            </c:numRef>
          </c:val>
        </c:ser>
        <c:axId val="44305829"/>
        <c:axId val="63208142"/>
      </c:barChart>
      <c:catAx>
        <c:axId val="44305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43058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4.3</c:v>
                </c:pt>
                <c:pt idx="1">
                  <c:v>2.1</c:v>
                </c:pt>
                <c:pt idx="2">
                  <c:v>2.5</c:v>
                </c:pt>
                <c:pt idx="3">
                  <c:v>0.1</c:v>
                </c:pt>
                <c:pt idx="4">
                  <c:v>2.1</c:v>
                </c:pt>
                <c:pt idx="5">
                  <c:v>0</c:v>
                </c:pt>
                <c:pt idx="6">
                  <c:v>2.6</c:v>
                </c:pt>
                <c:pt idx="7">
                  <c:v>0</c:v>
                </c:pt>
                <c:pt idx="8">
                  <c:v>0.1</c:v>
                </c:pt>
                <c:pt idx="9">
                  <c:v>3.9</c:v>
                </c:pt>
                <c:pt idx="10">
                  <c:v>4.7</c:v>
                </c:pt>
                <c:pt idx="11">
                  <c:v>0.7</c:v>
                </c:pt>
                <c:pt idx="12">
                  <c:v>1.6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3.3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0.6</c:v>
                </c:pt>
                <c:pt idx="27">
                  <c:v>0</c:v>
                </c:pt>
                <c:pt idx="28">
                  <c:v>3.5</c:v>
                </c:pt>
              </c:numCache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2002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1.9</c:v>
                </c:pt>
                <c:pt idx="1">
                  <c:v>2.9</c:v>
                </c:pt>
                <c:pt idx="2">
                  <c:v>0.9</c:v>
                </c:pt>
                <c:pt idx="3">
                  <c:v>-1.1</c:v>
                </c:pt>
                <c:pt idx="4">
                  <c:v>5.1</c:v>
                </c:pt>
                <c:pt idx="5">
                  <c:v>5.5</c:v>
                </c:pt>
                <c:pt idx="6">
                  <c:v>4.4</c:v>
                </c:pt>
                <c:pt idx="7">
                  <c:v>-0.5</c:v>
                </c:pt>
                <c:pt idx="8">
                  <c:v>0.1</c:v>
                </c:pt>
                <c:pt idx="9">
                  <c:v>1.4</c:v>
                </c:pt>
                <c:pt idx="10">
                  <c:v>-8.2</c:v>
                </c:pt>
                <c:pt idx="11">
                  <c:v>-8.3</c:v>
                </c:pt>
                <c:pt idx="12">
                  <c:v>-6.9</c:v>
                </c:pt>
                <c:pt idx="13">
                  <c:v>-8.5</c:v>
                </c:pt>
                <c:pt idx="14">
                  <c:v>-6.9</c:v>
                </c:pt>
                <c:pt idx="15">
                  <c:v>-8</c:v>
                </c:pt>
                <c:pt idx="16">
                  <c:v>-8.9</c:v>
                </c:pt>
                <c:pt idx="17">
                  <c:v>-0.1</c:v>
                </c:pt>
                <c:pt idx="18">
                  <c:v>1</c:v>
                </c:pt>
                <c:pt idx="19">
                  <c:v>-9.6</c:v>
                </c:pt>
                <c:pt idx="20">
                  <c:v>-3</c:v>
                </c:pt>
                <c:pt idx="21">
                  <c:v>-0.4</c:v>
                </c:pt>
                <c:pt idx="22">
                  <c:v>-6.4</c:v>
                </c:pt>
                <c:pt idx="23">
                  <c:v>-5.2</c:v>
                </c:pt>
                <c:pt idx="24">
                  <c:v>4</c:v>
                </c:pt>
                <c:pt idx="25">
                  <c:v>-1.9</c:v>
                </c:pt>
                <c:pt idx="26">
                  <c:v>2</c:v>
                </c:pt>
                <c:pt idx="27">
                  <c:v>5.8</c:v>
                </c:pt>
                <c:pt idx="28">
                  <c:v>0.9</c:v>
                </c:pt>
                <c:pt idx="29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2054905"/>
        <c:axId val="42949826"/>
      </c:lineChart>
      <c:catAx>
        <c:axId val="42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0549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1004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7.5</c:v>
                </c:pt>
                <c:pt idx="1">
                  <c:v>7.2</c:v>
                </c:pt>
                <c:pt idx="2">
                  <c:v>7</c:v>
                </c:pt>
                <c:pt idx="3">
                  <c:v>6.9</c:v>
                </c:pt>
                <c:pt idx="4">
                  <c:v>9.3</c:v>
                </c:pt>
                <c:pt idx="5">
                  <c:v>8.5</c:v>
                </c:pt>
                <c:pt idx="6">
                  <c:v>9.1</c:v>
                </c:pt>
                <c:pt idx="7">
                  <c:v>6.9</c:v>
                </c:pt>
                <c:pt idx="8">
                  <c:v>6.8</c:v>
                </c:pt>
                <c:pt idx="9">
                  <c:v>6.5</c:v>
                </c:pt>
                <c:pt idx="10">
                  <c:v>4.6</c:v>
                </c:pt>
                <c:pt idx="11">
                  <c:v>3.6</c:v>
                </c:pt>
                <c:pt idx="12">
                  <c:v>3.6</c:v>
                </c:pt>
                <c:pt idx="13">
                  <c:v>3.4</c:v>
                </c:pt>
                <c:pt idx="14">
                  <c:v>3.6</c:v>
                </c:pt>
                <c:pt idx="15">
                  <c:v>3.7</c:v>
                </c:pt>
                <c:pt idx="16">
                  <c:v>3.2</c:v>
                </c:pt>
                <c:pt idx="17">
                  <c:v>3.2</c:v>
                </c:pt>
                <c:pt idx="18">
                  <c:v>3.3</c:v>
                </c:pt>
                <c:pt idx="19">
                  <c:v>3.9</c:v>
                </c:pt>
                <c:pt idx="20">
                  <c:v>4</c:v>
                </c:pt>
                <c:pt idx="21">
                  <c:v>4</c:v>
                </c:pt>
                <c:pt idx="22">
                  <c:v>3.8</c:v>
                </c:pt>
                <c:pt idx="23">
                  <c:v>4.6</c:v>
                </c:pt>
                <c:pt idx="24">
                  <c:v>4.5</c:v>
                </c:pt>
                <c:pt idx="25">
                  <c:v>4.5</c:v>
                </c:pt>
                <c:pt idx="26">
                  <c:v>6.5</c:v>
                </c:pt>
                <c:pt idx="27">
                  <c:v>7.5</c:v>
                </c:pt>
                <c:pt idx="28">
                  <c:v>6.4</c:v>
                </c:pt>
                <c:pt idx="29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9.6</c:v>
                </c:pt>
                <c:pt idx="1">
                  <c:v>9.5</c:v>
                </c:pt>
                <c:pt idx="2">
                  <c:v>9.5</c:v>
                </c:pt>
                <c:pt idx="3">
                  <c:v>9.4</c:v>
                </c:pt>
                <c:pt idx="4">
                  <c:v>9.5</c:v>
                </c:pt>
                <c:pt idx="5">
                  <c:v>9.6</c:v>
                </c:pt>
                <c:pt idx="6">
                  <c:v>9.8</c:v>
                </c:pt>
                <c:pt idx="7">
                  <c:v>9.8</c:v>
                </c:pt>
                <c:pt idx="8">
                  <c:v>9.6</c:v>
                </c:pt>
                <c:pt idx="9">
                  <c:v>9.5</c:v>
                </c:pt>
                <c:pt idx="10">
                  <c:v>9.2</c:v>
                </c:pt>
                <c:pt idx="11">
                  <c:v>8.9</c:v>
                </c:pt>
                <c:pt idx="12">
                  <c:v>8.6</c:v>
                </c:pt>
                <c:pt idx="13">
                  <c:v>8.1</c:v>
                </c:pt>
                <c:pt idx="14">
                  <c:v>8</c:v>
                </c:pt>
                <c:pt idx="15">
                  <c:v>7.9</c:v>
                </c:pt>
                <c:pt idx="16">
                  <c:v>7.7</c:v>
                </c:pt>
                <c:pt idx="17">
                  <c:v>7.7</c:v>
                </c:pt>
                <c:pt idx="18">
                  <c:v>7.5</c:v>
                </c:pt>
                <c:pt idx="19">
                  <c:v>7.5</c:v>
                </c:pt>
                <c:pt idx="20">
                  <c:v>7.4</c:v>
                </c:pt>
                <c:pt idx="21">
                  <c:v>7.4</c:v>
                </c:pt>
                <c:pt idx="22">
                  <c:v>7.3</c:v>
                </c:pt>
                <c:pt idx="23">
                  <c:v>7.2</c:v>
                </c:pt>
                <c:pt idx="24">
                  <c:v>7.2</c:v>
                </c:pt>
                <c:pt idx="25">
                  <c:v>7.1</c:v>
                </c:pt>
                <c:pt idx="26">
                  <c:v>7.1</c:v>
                </c:pt>
                <c:pt idx="27">
                  <c:v>7.7</c:v>
                </c:pt>
                <c:pt idx="28">
                  <c:v>7.9</c:v>
                </c:pt>
                <c:pt idx="29">
                  <c:v>8</c:v>
                </c:pt>
              </c:numCache>
            </c:numRef>
          </c:val>
          <c:smooth val="0"/>
        </c:ser>
        <c:marker val="1"/>
        <c:axId val="37692621"/>
        <c:axId val="3689270"/>
      </c:lineChart>
      <c:catAx>
        <c:axId val="37692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692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998.5374474871231</c:v>
                </c:pt>
                <c:pt idx="1">
                  <c:v>985.7071442438569</c:v>
                </c:pt>
                <c:pt idx="2">
                  <c:v>1000.9438863594704</c:v>
                </c:pt>
                <c:pt idx="3">
                  <c:v>1012.4291087664293</c:v>
                </c:pt>
                <c:pt idx="4">
                  <c:v>1000.2163359826104</c:v>
                </c:pt>
                <c:pt idx="5">
                  <c:v>1005.4008104860369</c:v>
                </c:pt>
                <c:pt idx="6">
                  <c:v>997.3025831653625</c:v>
                </c:pt>
                <c:pt idx="7">
                  <c:v>1001.1200136127038</c:v>
                </c:pt>
                <c:pt idx="8">
                  <c:v>976.7444455432404</c:v>
                </c:pt>
                <c:pt idx="9">
                  <c:v>1008.5902317870126</c:v>
                </c:pt>
                <c:pt idx="10">
                  <c:v>1031.752409082747</c:v>
                </c:pt>
                <c:pt idx="11">
                  <c:v>1036.2845711096813</c:v>
                </c:pt>
                <c:pt idx="12">
                  <c:v>1040.2372355799725</c:v>
                </c:pt>
                <c:pt idx="13">
                  <c:v>1040.4674070418323</c:v>
                </c:pt>
                <c:pt idx="14">
                  <c:v>1038.1392230107658</c:v>
                </c:pt>
                <c:pt idx="15">
                  <c:v>1038.308947594733</c:v>
                </c:pt>
                <c:pt idx="16">
                  <c:v>1039.7720487100346</c:v>
                </c:pt>
                <c:pt idx="17">
                  <c:v>1039.1905751371196</c:v>
                </c:pt>
                <c:pt idx="18">
                  <c:v>1039.3451372971917</c:v>
                </c:pt>
                <c:pt idx="19">
                  <c:v>1037.662565942141</c:v>
                </c:pt>
                <c:pt idx="20">
                  <c:v>1028.4605946250072</c:v>
                </c:pt>
                <c:pt idx="21">
                  <c:v>1022.1390593705594</c:v>
                </c:pt>
                <c:pt idx="22">
                  <c:v>1029.8146616873867</c:v>
                </c:pt>
                <c:pt idx="23">
                  <c:v>1019.1837846414656</c:v>
                </c:pt>
                <c:pt idx="24">
                  <c:v>1011.6065222774033</c:v>
                </c:pt>
                <c:pt idx="25">
                  <c:v>1019.6511426488344</c:v>
                </c:pt>
                <c:pt idx="26">
                  <c:v>1018.3908071826683</c:v>
                </c:pt>
                <c:pt idx="27">
                  <c:v>1015.0347351350056</c:v>
                </c:pt>
                <c:pt idx="28">
                  <c:v>1004.4433528413988</c:v>
                </c:pt>
                <c:pt idx="29">
                  <c:v>1021.055485947367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3203431"/>
        <c:axId val="30395424"/>
      </c:lineChart>
      <c:catAx>
        <c:axId val="332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20343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3.4486445696894434</c:v>
                </c:pt>
                <c:pt idx="1">
                  <c:v>7.668386566913983</c:v>
                </c:pt>
                <c:pt idx="2">
                  <c:v>3.486665163212834</c:v>
                </c:pt>
                <c:pt idx="3">
                  <c:v>5.428209837489287</c:v>
                </c:pt>
                <c:pt idx="4">
                  <c:v>11.446566024206152</c:v>
                </c:pt>
                <c:pt idx="5">
                  <c:v>10.52729141119315</c:v>
                </c:pt>
                <c:pt idx="6">
                  <c:v>3.8478444381912342</c:v>
                </c:pt>
                <c:pt idx="7">
                  <c:v>3.1202650963995815</c:v>
                </c:pt>
                <c:pt idx="8">
                  <c:v>3.741899481024234</c:v>
                </c:pt>
                <c:pt idx="9">
                  <c:v>2.0381982337326265</c:v>
                </c:pt>
                <c:pt idx="10">
                  <c:v>-4.427449368411434</c:v>
                </c:pt>
                <c:pt idx="11">
                  <c:v>-3.7051988792674098</c:v>
                </c:pt>
                <c:pt idx="12">
                  <c:v>-1.7591970642518635</c:v>
                </c:pt>
                <c:pt idx="13">
                  <c:v>0.3247892407726359</c:v>
                </c:pt>
                <c:pt idx="14">
                  <c:v>-2.3737595575157866</c:v>
                </c:pt>
                <c:pt idx="15">
                  <c:v>-1.3480678299787436</c:v>
                </c:pt>
                <c:pt idx="16">
                  <c:v>0.021362267383496347</c:v>
                </c:pt>
                <c:pt idx="17">
                  <c:v>-0.2657926037321658</c:v>
                </c:pt>
                <c:pt idx="18">
                  <c:v>2.393782365064262</c:v>
                </c:pt>
                <c:pt idx="19">
                  <c:v>-2.7932547993714203</c:v>
                </c:pt>
                <c:pt idx="20">
                  <c:v>-0.18096502584797455</c:v>
                </c:pt>
                <c:pt idx="21">
                  <c:v>1.234627013725827</c:v>
                </c:pt>
                <c:pt idx="22">
                  <c:v>-1.173930797962083</c:v>
                </c:pt>
                <c:pt idx="23">
                  <c:v>6.749692260946308</c:v>
                </c:pt>
                <c:pt idx="24">
                  <c:v>4.464821944877728</c:v>
                </c:pt>
                <c:pt idx="25">
                  <c:v>2.850595569582479</c:v>
                </c:pt>
                <c:pt idx="26">
                  <c:v>8.473536069195246</c:v>
                </c:pt>
                <c:pt idx="27">
                  <c:v>6.930045834715153</c:v>
                </c:pt>
                <c:pt idx="28">
                  <c:v>2.147094812144405</c:v>
                </c:pt>
                <c:pt idx="29">
                  <c:v>4.371415264461192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123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0.02925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38125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65ae2fa-a259-4642-84b8-fb4d90d75a41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11eb576-7a9e-49f3-bf37-4cdf18a97fb4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0.032</cdr:y>
    </cdr:from>
    <cdr:to>
      <cdr:x>0.8945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a80b016-6000-4083-8e14-c8bd5949762f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0.5115</cdr:y>
    </cdr:from>
    <cdr:to>
      <cdr:x>0.51775</cdr:x>
      <cdr:y>0.552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1910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c373f9a-ef11-4224-a7e2-6511f538752d}" type="TxLink">
            <a:rPr lang="en-US" cap="none" sz="1000" b="0" i="0" u="none" baseline="0">
              <a:latin typeface="Arial"/>
              <a:ea typeface="Arial"/>
              <a:cs typeface="Arial"/>
            </a:rPr>
            <a:t>4.3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c92d813-4a65-41ba-8c07-06225d97f133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a690c2e-46b8-4c18-85d7-10f35e1f3648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0.02325</cdr:y>
    </cdr:from>
    <cdr:to>
      <cdr:x>0.908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190500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c455468-c7f3-4d4e-82fd-b1dc9e69f76a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0.0255</cdr:y>
    </cdr:from>
    <cdr:to>
      <cdr:x>0.89775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a33fbe2-2777-4405-8261-0f5892e0cc03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0.03425</cdr:y>
    </cdr:from>
    <cdr:to>
      <cdr:x>0.91875</cdr:x>
      <cdr:y>0.06525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53625" y="276225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4410f9-4c5c-44b5-abde-1199991a0ef7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F7" sqref="F7"/>
      <selection pane="bottomLeft" activeCell="E39" sqref="E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103</v>
      </c>
      <c r="R4" s="60">
        <v>2007</v>
      </c>
      <c r="S4" s="7"/>
      <c r="T4" s="7"/>
      <c r="U4" s="60"/>
      <c r="V4" s="18"/>
      <c r="W4" s="102"/>
      <c r="X4" s="99"/>
      <c r="Y4" s="148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9"/>
      <c r="Z5" s="132"/>
      <c r="AA5" s="42" t="s">
        <v>85</v>
      </c>
    </row>
    <row r="6" spans="1:26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6" t="s">
        <v>26</v>
      </c>
      <c r="Y6" s="149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6"/>
      <c r="Y7" s="149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47"/>
      <c r="Y8" s="150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5.6</v>
      </c>
      <c r="C9" s="65">
        <v>4.7</v>
      </c>
      <c r="D9" s="65">
        <v>8.9</v>
      </c>
      <c r="E9" s="65">
        <v>5</v>
      </c>
      <c r="F9" s="66">
        <f aca="true" t="shared" si="0" ref="F9:F39">AVERAGE(D9:E9)</f>
        <v>6.95</v>
      </c>
      <c r="G9" s="67">
        <f>100*(AI9/AG9)</f>
        <v>86.0114533285151</v>
      </c>
      <c r="H9" s="67">
        <f aca="true" t="shared" si="1" ref="H9:H39">AJ9</f>
        <v>3.4486445696894434</v>
      </c>
      <c r="I9" s="68">
        <v>1.9</v>
      </c>
      <c r="J9" s="66"/>
      <c r="K9" s="68"/>
      <c r="L9" s="65"/>
      <c r="M9" s="65">
        <v>7.5</v>
      </c>
      <c r="N9" s="65">
        <v>8.9</v>
      </c>
      <c r="O9" s="66">
        <v>9.6</v>
      </c>
      <c r="P9" s="69" t="s">
        <v>102</v>
      </c>
      <c r="Q9" s="70">
        <v>38</v>
      </c>
      <c r="R9" s="67">
        <v>4.3</v>
      </c>
      <c r="S9" s="67">
        <v>4.8</v>
      </c>
      <c r="T9" s="67"/>
      <c r="U9" s="71">
        <v>2</v>
      </c>
      <c r="V9" s="64">
        <v>988.2</v>
      </c>
      <c r="W9" s="121">
        <f aca="true" t="shared" si="2" ref="W9:W39">V9+AT17</f>
        <v>998.5374474871231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0</v>
      </c>
      <c r="AG9">
        <f>6.107*EXP(17.38*(B9/(239+B9)))</f>
        <v>9.091522999287918</v>
      </c>
      <c r="AH9">
        <f aca="true" t="shared" si="5" ref="AH9:AH39">IF(V9&gt;=0,6.107*EXP(17.38*(C9/(239+C9))),6.107*EXP(22.44*(C9/(272.4+C9))))</f>
        <v>8.538851061383744</v>
      </c>
      <c r="AI9">
        <f aca="true" t="shared" si="6" ref="AI9:AI39">IF(C9&gt;=0,AH9-(0.000799*1000*(B9-C9)),AH9-(0.00072*1000*(B9-C9)))</f>
        <v>7.819751061383744</v>
      </c>
      <c r="AJ9">
        <f>239*LN(AI9/6.107)/(17.38-LN(AI9/6.107))</f>
        <v>3.4486445696894434</v>
      </c>
      <c r="AL9">
        <f>COUNTIF(U9:U39,"&lt;1")</f>
        <v>4</v>
      </c>
      <c r="AM9">
        <f>COUNTIF(E9:E39,"&lt;0")</f>
        <v>11</v>
      </c>
      <c r="AN9">
        <f>COUNTIF(I9:I39,"&lt;0")</f>
        <v>17</v>
      </c>
      <c r="AO9">
        <f>COUNTIF(Q9:Q39,"&gt;=39")</f>
        <v>5</v>
      </c>
    </row>
    <row r="10" spans="1:36" ht="12.75">
      <c r="A10" s="72">
        <v>2</v>
      </c>
      <c r="B10" s="73">
        <v>8.3</v>
      </c>
      <c r="C10" s="74">
        <v>8</v>
      </c>
      <c r="D10" s="74">
        <v>11.6</v>
      </c>
      <c r="E10" s="74">
        <v>5.9</v>
      </c>
      <c r="F10" s="75">
        <f t="shared" si="0"/>
        <v>8.75</v>
      </c>
      <c r="G10" s="67">
        <f aca="true" t="shared" si="7" ref="G10:G39">100*(AI10/AG10)</f>
        <v>95.79025719105542</v>
      </c>
      <c r="H10" s="76">
        <f t="shared" si="1"/>
        <v>7.668386566913983</v>
      </c>
      <c r="I10" s="77">
        <v>2.9</v>
      </c>
      <c r="J10" s="75"/>
      <c r="K10" s="77"/>
      <c r="L10" s="74"/>
      <c r="M10" s="74">
        <v>7.2</v>
      </c>
      <c r="N10" s="74">
        <v>8.4</v>
      </c>
      <c r="O10" s="75">
        <v>9.5</v>
      </c>
      <c r="P10" s="78" t="s">
        <v>102</v>
      </c>
      <c r="Q10" s="79">
        <v>40</v>
      </c>
      <c r="R10" s="76">
        <v>2.1</v>
      </c>
      <c r="S10" s="76">
        <v>1.4</v>
      </c>
      <c r="T10" s="76"/>
      <c r="U10" s="80">
        <v>8</v>
      </c>
      <c r="V10" s="73">
        <v>975.6</v>
      </c>
      <c r="W10" s="121">
        <f t="shared" si="2"/>
        <v>985.7071442438569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0</v>
      </c>
      <c r="AG10">
        <f aca="true" t="shared" si="11" ref="AG10:AG39">6.107*EXP(17.38*(B10/(239+B10)))</f>
        <v>10.943563388165682</v>
      </c>
      <c r="AH10">
        <f t="shared" si="5"/>
        <v>10.722567515390086</v>
      </c>
      <c r="AI10">
        <f t="shared" si="6"/>
        <v>10.482867515390085</v>
      </c>
      <c r="AJ10">
        <f aca="true" t="shared" si="12" ref="AJ10:AJ39">239*LN(AI10/6.107)/(17.38-LN(AI10/6.107))</f>
        <v>7.668386566913983</v>
      </c>
    </row>
    <row r="11" spans="1:36" ht="12.75">
      <c r="A11" s="63">
        <v>3</v>
      </c>
      <c r="B11" s="64">
        <v>6.1</v>
      </c>
      <c r="C11" s="65">
        <v>5</v>
      </c>
      <c r="D11" s="65">
        <v>8.8</v>
      </c>
      <c r="E11" s="65">
        <v>4.7</v>
      </c>
      <c r="F11" s="66">
        <f t="shared" si="0"/>
        <v>6.75</v>
      </c>
      <c r="G11" s="67">
        <f t="shared" si="7"/>
        <v>83.30625197080501</v>
      </c>
      <c r="H11" s="67">
        <f t="shared" si="1"/>
        <v>3.486665163212834</v>
      </c>
      <c r="I11" s="68">
        <v>0.9</v>
      </c>
      <c r="J11" s="66"/>
      <c r="K11" s="68"/>
      <c r="L11" s="65"/>
      <c r="M11" s="65">
        <v>7</v>
      </c>
      <c r="N11" s="65">
        <v>8.4</v>
      </c>
      <c r="O11" s="66">
        <v>9.5</v>
      </c>
      <c r="P11" s="69" t="s">
        <v>106</v>
      </c>
      <c r="Q11" s="70">
        <v>34</v>
      </c>
      <c r="R11" s="67">
        <v>2.5</v>
      </c>
      <c r="S11" s="67">
        <v>3.1</v>
      </c>
      <c r="T11" s="67"/>
      <c r="U11" s="71">
        <v>1</v>
      </c>
      <c r="V11" s="64">
        <v>990.6</v>
      </c>
      <c r="W11" s="121">
        <f t="shared" si="2"/>
        <v>1000.9438863594704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0</v>
      </c>
      <c r="AG11">
        <f t="shared" si="11"/>
        <v>9.41200153393066</v>
      </c>
      <c r="AH11">
        <f t="shared" si="5"/>
        <v>8.719685713352307</v>
      </c>
      <c r="AI11">
        <f t="shared" si="6"/>
        <v>7.840785713352307</v>
      </c>
      <c r="AJ11">
        <f t="shared" si="12"/>
        <v>3.486665163212834</v>
      </c>
    </row>
    <row r="12" spans="1:36" ht="12.75">
      <c r="A12" s="72">
        <v>4</v>
      </c>
      <c r="B12" s="73">
        <v>7</v>
      </c>
      <c r="C12" s="74">
        <v>6.3</v>
      </c>
      <c r="D12" s="74">
        <v>13.2</v>
      </c>
      <c r="E12" s="74">
        <v>4</v>
      </c>
      <c r="F12" s="75">
        <f t="shared" si="0"/>
        <v>8.6</v>
      </c>
      <c r="G12" s="67">
        <f t="shared" si="7"/>
        <v>89.71057848349149</v>
      </c>
      <c r="H12" s="76">
        <f t="shared" si="1"/>
        <v>5.428209837489287</v>
      </c>
      <c r="I12" s="77">
        <v>-1.1</v>
      </c>
      <c r="J12" s="75"/>
      <c r="K12" s="77"/>
      <c r="L12" s="74"/>
      <c r="M12" s="74">
        <v>6.9</v>
      </c>
      <c r="N12" s="74">
        <v>8.2</v>
      </c>
      <c r="O12" s="75">
        <v>9.4</v>
      </c>
      <c r="P12" s="78" t="s">
        <v>109</v>
      </c>
      <c r="Q12" s="79">
        <v>25</v>
      </c>
      <c r="R12" s="76">
        <v>0.1</v>
      </c>
      <c r="S12" s="76">
        <v>0.6</v>
      </c>
      <c r="T12" s="76"/>
      <c r="U12" s="80">
        <v>8</v>
      </c>
      <c r="V12" s="73">
        <v>1002</v>
      </c>
      <c r="W12" s="121">
        <f t="shared" si="2"/>
        <v>1012.4291087664293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0</v>
      </c>
      <c r="AG12">
        <f t="shared" si="11"/>
        <v>10.014043920115377</v>
      </c>
      <c r="AH12">
        <f t="shared" si="5"/>
        <v>9.542956730326413</v>
      </c>
      <c r="AI12">
        <f t="shared" si="6"/>
        <v>8.983656730326413</v>
      </c>
      <c r="AJ12">
        <f t="shared" si="12"/>
        <v>5.428209837489287</v>
      </c>
    </row>
    <row r="13" spans="1:36" ht="12.75">
      <c r="A13" s="63">
        <v>5</v>
      </c>
      <c r="B13" s="64">
        <v>12.2</v>
      </c>
      <c r="C13" s="65">
        <v>11.8</v>
      </c>
      <c r="D13" s="65">
        <v>13.2</v>
      </c>
      <c r="E13" s="65">
        <v>7</v>
      </c>
      <c r="F13" s="66">
        <f t="shared" si="0"/>
        <v>10.1</v>
      </c>
      <c r="G13" s="67">
        <f t="shared" si="7"/>
        <v>95.14710683523253</v>
      </c>
      <c r="H13" s="67">
        <f t="shared" si="1"/>
        <v>11.446566024206152</v>
      </c>
      <c r="I13" s="68">
        <v>5.1</v>
      </c>
      <c r="J13" s="66"/>
      <c r="K13" s="68"/>
      <c r="L13" s="65"/>
      <c r="M13" s="65">
        <v>9.3</v>
      </c>
      <c r="N13" s="65">
        <v>8.7</v>
      </c>
      <c r="O13" s="66">
        <v>9.5</v>
      </c>
      <c r="P13" s="69" t="s">
        <v>108</v>
      </c>
      <c r="Q13" s="70">
        <v>36</v>
      </c>
      <c r="R13" s="67">
        <v>2.1</v>
      </c>
      <c r="S13" s="67">
        <v>0.7</v>
      </c>
      <c r="T13" s="67"/>
      <c r="U13" s="71">
        <v>8</v>
      </c>
      <c r="V13" s="64">
        <v>990.1</v>
      </c>
      <c r="W13" s="121">
        <f t="shared" si="2"/>
        <v>1000.2163359826104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0</v>
      </c>
      <c r="AG13">
        <f t="shared" si="11"/>
        <v>14.204062438763</v>
      </c>
      <c r="AH13">
        <f t="shared" si="5"/>
        <v>13.834354463552966</v>
      </c>
      <c r="AI13">
        <f t="shared" si="6"/>
        <v>13.514754463552967</v>
      </c>
      <c r="AJ13">
        <f t="shared" si="12"/>
        <v>11.446566024206152</v>
      </c>
    </row>
    <row r="14" spans="1:36" ht="12.75">
      <c r="A14" s="72">
        <v>6</v>
      </c>
      <c r="B14" s="73">
        <v>11.3</v>
      </c>
      <c r="C14" s="74">
        <v>10.9</v>
      </c>
      <c r="D14" s="74">
        <v>14.9</v>
      </c>
      <c r="E14" s="74">
        <v>8.1</v>
      </c>
      <c r="F14" s="75">
        <f t="shared" si="0"/>
        <v>11.5</v>
      </c>
      <c r="G14" s="67">
        <f t="shared" si="7"/>
        <v>94.9907471729515</v>
      </c>
      <c r="H14" s="76">
        <f t="shared" si="1"/>
        <v>10.52729141119315</v>
      </c>
      <c r="I14" s="77">
        <v>5.5</v>
      </c>
      <c r="J14" s="75"/>
      <c r="K14" s="77"/>
      <c r="L14" s="74"/>
      <c r="M14" s="74">
        <v>8.5</v>
      </c>
      <c r="N14" s="74">
        <v>9.1</v>
      </c>
      <c r="O14" s="75">
        <v>9.6</v>
      </c>
      <c r="P14" s="78" t="s">
        <v>108</v>
      </c>
      <c r="Q14" s="79">
        <v>34</v>
      </c>
      <c r="R14" s="76">
        <v>0</v>
      </c>
      <c r="S14" s="76">
        <v>18.7</v>
      </c>
      <c r="T14" s="76"/>
      <c r="U14" s="80">
        <v>8</v>
      </c>
      <c r="V14" s="73">
        <v>995.2</v>
      </c>
      <c r="W14" s="121">
        <f t="shared" si="2"/>
        <v>1005.4008104860369</v>
      </c>
      <c r="X14" s="127">
        <v>0</v>
      </c>
      <c r="Y14" s="134">
        <v>0</v>
      </c>
      <c r="Z14" s="127">
        <v>0</v>
      </c>
      <c r="AA14">
        <f t="shared" si="8"/>
        <v>6</v>
      </c>
      <c r="AB14">
        <f t="shared" si="9"/>
        <v>0</v>
      </c>
      <c r="AC14">
        <f t="shared" si="10"/>
        <v>0</v>
      </c>
      <c r="AD14">
        <f t="shared" si="3"/>
        <v>6</v>
      </c>
      <c r="AE14">
        <f t="shared" si="4"/>
        <v>0</v>
      </c>
      <c r="AG14">
        <f t="shared" si="11"/>
        <v>13.384135570301822</v>
      </c>
      <c r="AH14">
        <f t="shared" si="5"/>
        <v>13.033290380870474</v>
      </c>
      <c r="AI14">
        <f t="shared" si="6"/>
        <v>12.713690380870474</v>
      </c>
      <c r="AJ14">
        <f t="shared" si="12"/>
        <v>10.52729141119315</v>
      </c>
    </row>
    <row r="15" spans="1:36" ht="12.75">
      <c r="A15" s="63">
        <v>7</v>
      </c>
      <c r="B15" s="64">
        <v>6.2</v>
      </c>
      <c r="C15" s="65">
        <v>5.2</v>
      </c>
      <c r="D15" s="65">
        <v>9.1</v>
      </c>
      <c r="E15" s="65">
        <v>5.5</v>
      </c>
      <c r="F15" s="66">
        <f t="shared" si="0"/>
        <v>7.3</v>
      </c>
      <c r="G15" s="67">
        <f t="shared" si="7"/>
        <v>84.86730518396647</v>
      </c>
      <c r="H15" s="67">
        <f t="shared" si="1"/>
        <v>3.8478444381912342</v>
      </c>
      <c r="I15" s="68">
        <v>4.4</v>
      </c>
      <c r="J15" s="66"/>
      <c r="K15" s="68"/>
      <c r="L15" s="65"/>
      <c r="M15" s="65">
        <v>9.1</v>
      </c>
      <c r="N15" s="65">
        <v>9.6</v>
      </c>
      <c r="O15" s="66">
        <v>9.8</v>
      </c>
      <c r="P15" s="69" t="s">
        <v>113</v>
      </c>
      <c r="Q15" s="70">
        <v>41</v>
      </c>
      <c r="R15" s="67">
        <v>2.6</v>
      </c>
      <c r="S15" s="67">
        <v>0.4</v>
      </c>
      <c r="T15" s="67"/>
      <c r="U15" s="71">
        <v>4</v>
      </c>
      <c r="V15" s="64">
        <v>987</v>
      </c>
      <c r="W15" s="121">
        <f t="shared" si="2"/>
        <v>997.3025831653625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0</v>
      </c>
      <c r="AG15">
        <f t="shared" si="11"/>
        <v>9.477279648605764</v>
      </c>
      <c r="AH15">
        <f t="shared" si="5"/>
        <v>8.842111842520199</v>
      </c>
      <c r="AI15">
        <f t="shared" si="6"/>
        <v>8.043111842520199</v>
      </c>
      <c r="AJ15">
        <f t="shared" si="12"/>
        <v>3.8478444381912342</v>
      </c>
    </row>
    <row r="16" spans="1:36" ht="12.75">
      <c r="A16" s="72">
        <v>8</v>
      </c>
      <c r="B16" s="73">
        <v>4.1</v>
      </c>
      <c r="C16" s="74">
        <v>3.7</v>
      </c>
      <c r="D16" s="74">
        <v>10.7</v>
      </c>
      <c r="E16" s="74">
        <v>3.4</v>
      </c>
      <c r="F16" s="75">
        <f t="shared" si="0"/>
        <v>7.05</v>
      </c>
      <c r="G16" s="67">
        <f t="shared" si="7"/>
        <v>93.31944221471268</v>
      </c>
      <c r="H16" s="76">
        <f t="shared" si="1"/>
        <v>3.1202650963995815</v>
      </c>
      <c r="I16" s="77">
        <v>-0.5</v>
      </c>
      <c r="J16" s="75"/>
      <c r="K16" s="77"/>
      <c r="L16" s="74"/>
      <c r="M16" s="74">
        <v>6.9</v>
      </c>
      <c r="N16" s="74">
        <v>8.9</v>
      </c>
      <c r="O16" s="75">
        <v>9.8</v>
      </c>
      <c r="P16" s="78" t="s">
        <v>109</v>
      </c>
      <c r="Q16" s="79">
        <v>33</v>
      </c>
      <c r="R16" s="76">
        <v>0</v>
      </c>
      <c r="S16" s="76">
        <v>5.1</v>
      </c>
      <c r="T16" s="76"/>
      <c r="U16" s="80">
        <v>8</v>
      </c>
      <c r="V16" s="73">
        <v>990.7</v>
      </c>
      <c r="W16" s="121">
        <f t="shared" si="2"/>
        <v>1001.1200136127038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0</v>
      </c>
      <c r="AG16">
        <f t="shared" si="11"/>
        <v>8.187084292086206</v>
      </c>
      <c r="AH16">
        <f t="shared" si="5"/>
        <v>7.959741395023205</v>
      </c>
      <c r="AI16">
        <f t="shared" si="6"/>
        <v>7.640141395023206</v>
      </c>
      <c r="AJ16">
        <f t="shared" si="12"/>
        <v>3.1202650963995815</v>
      </c>
    </row>
    <row r="17" spans="1:46" ht="12.75">
      <c r="A17" s="63">
        <v>9</v>
      </c>
      <c r="B17" s="64">
        <v>4.7</v>
      </c>
      <c r="C17" s="65">
        <v>4.3</v>
      </c>
      <c r="D17" s="65">
        <v>6.7</v>
      </c>
      <c r="E17" s="65">
        <v>3.7</v>
      </c>
      <c r="F17" s="66">
        <f t="shared" si="0"/>
        <v>5.2</v>
      </c>
      <c r="G17" s="67">
        <f t="shared" si="7"/>
        <v>93.49373676412904</v>
      </c>
      <c r="H17" s="67">
        <f t="shared" si="1"/>
        <v>3.741899481024234</v>
      </c>
      <c r="I17" s="68">
        <v>0.1</v>
      </c>
      <c r="J17" s="66"/>
      <c r="K17" s="68"/>
      <c r="L17" s="65"/>
      <c r="M17" s="65">
        <v>6.8</v>
      </c>
      <c r="N17" s="65">
        <v>8.4</v>
      </c>
      <c r="O17" s="66">
        <v>9.6</v>
      </c>
      <c r="P17" s="69" t="s">
        <v>115</v>
      </c>
      <c r="Q17" s="70">
        <v>37</v>
      </c>
      <c r="R17" s="67">
        <v>0.1</v>
      </c>
      <c r="S17" s="67">
        <v>0.3</v>
      </c>
      <c r="T17" s="67"/>
      <c r="U17" s="71">
        <v>8</v>
      </c>
      <c r="V17" s="64">
        <v>966.6</v>
      </c>
      <c r="W17" s="121">
        <f t="shared" si="2"/>
        <v>976.7444455432404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0</v>
      </c>
      <c r="AG17">
        <f t="shared" si="11"/>
        <v>8.538851061383744</v>
      </c>
      <c r="AH17">
        <f t="shared" si="5"/>
        <v>8.302890934011156</v>
      </c>
      <c r="AI17">
        <f t="shared" si="6"/>
        <v>7.983290934011156</v>
      </c>
      <c r="AJ17">
        <f t="shared" si="12"/>
        <v>3.741899481024234</v>
      </c>
      <c r="AT17">
        <f aca="true" t="shared" si="13" ref="AT17:AT47">V9*(10^(85/(18429.1+(67.53*B9)+(0.003*31)))-1)</f>
        <v>10.337447487123116</v>
      </c>
    </row>
    <row r="18" spans="1:46" ht="12.75">
      <c r="A18" s="72">
        <v>10</v>
      </c>
      <c r="B18" s="73">
        <v>4.3</v>
      </c>
      <c r="C18" s="74">
        <v>3.4</v>
      </c>
      <c r="D18" s="74">
        <v>6.3</v>
      </c>
      <c r="E18" s="74">
        <v>4.1</v>
      </c>
      <c r="F18" s="75">
        <f t="shared" si="0"/>
        <v>5.199999999999999</v>
      </c>
      <c r="G18" s="67">
        <f t="shared" si="7"/>
        <v>85.19696942845732</v>
      </c>
      <c r="H18" s="76">
        <f t="shared" si="1"/>
        <v>2.0381982337326265</v>
      </c>
      <c r="I18" s="77">
        <v>1.4</v>
      </c>
      <c r="J18" s="75"/>
      <c r="K18" s="77"/>
      <c r="L18" s="74"/>
      <c r="M18" s="74">
        <v>6.5</v>
      </c>
      <c r="N18" s="74">
        <v>8.3</v>
      </c>
      <c r="O18" s="75">
        <v>9.5</v>
      </c>
      <c r="P18" s="78" t="s">
        <v>119</v>
      </c>
      <c r="Q18" s="79">
        <v>43</v>
      </c>
      <c r="R18" s="76">
        <v>3.9</v>
      </c>
      <c r="S18" s="76">
        <v>0</v>
      </c>
      <c r="T18" s="76"/>
      <c r="U18" s="80">
        <v>8</v>
      </c>
      <c r="V18" s="73">
        <v>998.1</v>
      </c>
      <c r="W18" s="121">
        <f t="shared" si="2"/>
        <v>1008.5902317870126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0</v>
      </c>
      <c r="AG18">
        <f t="shared" si="11"/>
        <v>8.302890934011156</v>
      </c>
      <c r="AH18">
        <f t="shared" si="5"/>
        <v>7.792911450727639</v>
      </c>
      <c r="AI18">
        <f t="shared" si="6"/>
        <v>7.073811450727639</v>
      </c>
      <c r="AJ18">
        <f t="shared" si="12"/>
        <v>2.0381982337326265</v>
      </c>
      <c r="AT18">
        <f t="shared" si="13"/>
        <v>10.10714424385688</v>
      </c>
    </row>
    <row r="19" spans="1:46" ht="12.75">
      <c r="A19" s="63">
        <v>11</v>
      </c>
      <c r="B19" s="64">
        <v>-3.8</v>
      </c>
      <c r="C19" s="65">
        <v>-4</v>
      </c>
      <c r="D19" s="65">
        <v>4</v>
      </c>
      <c r="E19" s="65">
        <v>-3.9</v>
      </c>
      <c r="F19" s="66">
        <f t="shared" si="0"/>
        <v>0.050000000000000044</v>
      </c>
      <c r="G19" s="67">
        <f t="shared" si="7"/>
        <v>95.3858240418418</v>
      </c>
      <c r="H19" s="67">
        <f t="shared" si="1"/>
        <v>-4.427449368411434</v>
      </c>
      <c r="I19" s="68">
        <v>-8.2</v>
      </c>
      <c r="J19" s="66"/>
      <c r="K19" s="68"/>
      <c r="L19" s="65"/>
      <c r="M19" s="65">
        <v>4.6</v>
      </c>
      <c r="N19" s="65">
        <v>7.7</v>
      </c>
      <c r="O19" s="66">
        <v>9.2</v>
      </c>
      <c r="P19" s="69" t="s">
        <v>120</v>
      </c>
      <c r="Q19" s="70">
        <v>7</v>
      </c>
      <c r="R19" s="67">
        <v>4.7</v>
      </c>
      <c r="S19" s="67">
        <v>0</v>
      </c>
      <c r="T19" s="67"/>
      <c r="U19" s="71">
        <v>1</v>
      </c>
      <c r="V19" s="64">
        <v>1020.7</v>
      </c>
      <c r="W19" s="121">
        <f t="shared" si="2"/>
        <v>1031.752409082747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4.611883465946519</v>
      </c>
      <c r="AH19">
        <f t="shared" si="5"/>
        <v>4.543083047842542</v>
      </c>
      <c r="AI19">
        <f t="shared" si="6"/>
        <v>4.399083047842542</v>
      </c>
      <c r="AJ19">
        <f t="shared" si="12"/>
        <v>-4.427449368411434</v>
      </c>
      <c r="AT19">
        <f t="shared" si="13"/>
        <v>10.343886359470421</v>
      </c>
    </row>
    <row r="20" spans="1:46" ht="12.75">
      <c r="A20" s="72">
        <v>12</v>
      </c>
      <c r="B20" s="73">
        <v>-3.4</v>
      </c>
      <c r="C20" s="74">
        <v>-3.5</v>
      </c>
      <c r="D20" s="74">
        <v>3.7</v>
      </c>
      <c r="E20" s="74">
        <v>-4.5</v>
      </c>
      <c r="F20" s="75">
        <f t="shared" si="0"/>
        <v>-0.3999999999999999</v>
      </c>
      <c r="G20" s="67">
        <f t="shared" si="7"/>
        <v>97.73907289090576</v>
      </c>
      <c r="H20" s="76">
        <f t="shared" si="1"/>
        <v>-3.7051988792674098</v>
      </c>
      <c r="I20" s="77">
        <v>-8.3</v>
      </c>
      <c r="J20" s="75"/>
      <c r="K20" s="77"/>
      <c r="L20" s="74"/>
      <c r="M20" s="74">
        <v>3.6</v>
      </c>
      <c r="N20" s="74">
        <v>6.7</v>
      </c>
      <c r="O20" s="75">
        <v>8.9</v>
      </c>
      <c r="P20" s="78" t="s">
        <v>122</v>
      </c>
      <c r="Q20" s="79">
        <v>13</v>
      </c>
      <c r="R20" s="76">
        <v>0.7</v>
      </c>
      <c r="S20" s="76">
        <v>0</v>
      </c>
      <c r="T20" s="76"/>
      <c r="U20" s="80">
        <v>1</v>
      </c>
      <c r="V20" s="73">
        <v>1025.2</v>
      </c>
      <c r="W20" s="121">
        <f t="shared" si="2"/>
        <v>1036.2845711096813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12</v>
      </c>
      <c r="AC20">
        <f t="shared" si="10"/>
        <v>0</v>
      </c>
      <c r="AD20">
        <f t="shared" si="3"/>
        <v>0</v>
      </c>
      <c r="AE20">
        <f t="shared" si="4"/>
        <v>0</v>
      </c>
      <c r="AG20">
        <f t="shared" si="11"/>
        <v>4.752261992601347</v>
      </c>
      <c r="AH20">
        <f t="shared" si="5"/>
        <v>4.716816812915441</v>
      </c>
      <c r="AI20">
        <f t="shared" si="6"/>
        <v>4.644816812915441</v>
      </c>
      <c r="AJ20">
        <f t="shared" si="12"/>
        <v>-3.7051988792674098</v>
      </c>
      <c r="AT20">
        <f t="shared" si="13"/>
        <v>10.429108766429312</v>
      </c>
    </row>
    <row r="21" spans="1:46" ht="12.75">
      <c r="A21" s="63">
        <v>13</v>
      </c>
      <c r="B21" s="64">
        <v>-1.2</v>
      </c>
      <c r="C21" s="65">
        <v>-1.4</v>
      </c>
      <c r="D21" s="65">
        <v>3.5</v>
      </c>
      <c r="E21" s="65">
        <v>-3.4</v>
      </c>
      <c r="F21" s="66">
        <f t="shared" si="0"/>
        <v>0.050000000000000044</v>
      </c>
      <c r="G21" s="67">
        <f t="shared" si="7"/>
        <v>95.9663202318369</v>
      </c>
      <c r="H21" s="67">
        <f t="shared" si="1"/>
        <v>-1.7591970642518635</v>
      </c>
      <c r="I21" s="68">
        <v>-6.9</v>
      </c>
      <c r="J21" s="66"/>
      <c r="K21" s="68"/>
      <c r="L21" s="65"/>
      <c r="M21" s="65">
        <v>3.6</v>
      </c>
      <c r="N21" s="65">
        <v>6.3</v>
      </c>
      <c r="O21" s="66">
        <v>8.6</v>
      </c>
      <c r="P21" s="69" t="s">
        <v>115</v>
      </c>
      <c r="Q21" s="70">
        <v>11</v>
      </c>
      <c r="R21" s="67">
        <v>1.6</v>
      </c>
      <c r="S21" s="67">
        <v>0</v>
      </c>
      <c r="T21" s="67"/>
      <c r="U21" s="71">
        <v>0</v>
      </c>
      <c r="V21" s="64">
        <v>1029.2</v>
      </c>
      <c r="W21" s="121">
        <f t="shared" si="2"/>
        <v>1040.2372355799725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0</v>
      </c>
      <c r="AG21">
        <f t="shared" si="11"/>
        <v>5.594207577945808</v>
      </c>
      <c r="AH21">
        <f t="shared" si="5"/>
        <v>5.512555158685161</v>
      </c>
      <c r="AI21">
        <f t="shared" si="6"/>
        <v>5.368555158685161</v>
      </c>
      <c r="AJ21">
        <f t="shared" si="12"/>
        <v>-1.7591970642518635</v>
      </c>
      <c r="AT21">
        <f t="shared" si="13"/>
        <v>10.116335982610376</v>
      </c>
    </row>
    <row r="22" spans="1:46" ht="12.75">
      <c r="A22" s="72">
        <v>14</v>
      </c>
      <c r="B22" s="73">
        <v>0.6</v>
      </c>
      <c r="C22" s="74">
        <v>0.5</v>
      </c>
      <c r="D22" s="74">
        <v>1.2</v>
      </c>
      <c r="E22" s="74">
        <v>-3.9</v>
      </c>
      <c r="F22" s="75">
        <f t="shared" si="0"/>
        <v>-1.35</v>
      </c>
      <c r="G22" s="67">
        <f t="shared" si="7"/>
        <v>98.02613829356818</v>
      </c>
      <c r="H22" s="76">
        <f t="shared" si="1"/>
        <v>0.3247892407726359</v>
      </c>
      <c r="I22" s="77">
        <v>-8.5</v>
      </c>
      <c r="J22" s="75"/>
      <c r="K22" s="77"/>
      <c r="L22" s="74"/>
      <c r="M22" s="74">
        <v>3.4</v>
      </c>
      <c r="N22" s="74">
        <v>6</v>
      </c>
      <c r="O22" s="75">
        <v>8.1</v>
      </c>
      <c r="P22" s="78" t="s">
        <v>125</v>
      </c>
      <c r="Q22" s="79">
        <v>13</v>
      </c>
      <c r="R22" s="76">
        <v>0</v>
      </c>
      <c r="S22" s="76" t="s">
        <v>124</v>
      </c>
      <c r="T22" s="76"/>
      <c r="U22" s="80">
        <v>8</v>
      </c>
      <c r="V22" s="73">
        <v>1029.5</v>
      </c>
      <c r="W22" s="121">
        <f t="shared" si="2"/>
        <v>1040.4674070418323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0</v>
      </c>
      <c r="AG22">
        <f t="shared" si="11"/>
        <v>6.378660943113899</v>
      </c>
      <c r="AH22">
        <f t="shared" si="5"/>
        <v>6.332654997374652</v>
      </c>
      <c r="AI22">
        <f t="shared" si="6"/>
        <v>6.252754997374652</v>
      </c>
      <c r="AJ22">
        <f t="shared" si="12"/>
        <v>0.3247892407726359</v>
      </c>
      <c r="AT22">
        <f t="shared" si="13"/>
        <v>10.200810486036824</v>
      </c>
    </row>
    <row r="23" spans="1:46" ht="12.75">
      <c r="A23" s="63">
        <v>15</v>
      </c>
      <c r="B23" s="64">
        <v>-1.8</v>
      </c>
      <c r="C23" s="65">
        <v>-2</v>
      </c>
      <c r="D23" s="65">
        <v>2.2</v>
      </c>
      <c r="E23" s="65">
        <v>-1.9</v>
      </c>
      <c r="F23" s="66">
        <f t="shared" si="0"/>
        <v>0.15000000000000013</v>
      </c>
      <c r="G23" s="67">
        <f t="shared" si="7"/>
        <v>95.84269251859308</v>
      </c>
      <c r="H23" s="67">
        <f t="shared" si="1"/>
        <v>-2.3737595575157866</v>
      </c>
      <c r="I23" s="68">
        <v>-6.9</v>
      </c>
      <c r="J23" s="66"/>
      <c r="K23" s="68"/>
      <c r="L23" s="65"/>
      <c r="M23" s="65">
        <v>3.6</v>
      </c>
      <c r="N23" s="65">
        <v>5.9</v>
      </c>
      <c r="O23" s="66">
        <v>8</v>
      </c>
      <c r="P23" s="69" t="s">
        <v>125</v>
      </c>
      <c r="Q23" s="70">
        <v>13</v>
      </c>
      <c r="R23" s="67">
        <v>0</v>
      </c>
      <c r="S23" s="67">
        <v>0</v>
      </c>
      <c r="T23" s="67"/>
      <c r="U23" s="71">
        <v>6</v>
      </c>
      <c r="V23" s="64">
        <v>1027.1</v>
      </c>
      <c r="W23" s="121">
        <f t="shared" si="2"/>
        <v>1038.1392230107658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0</v>
      </c>
      <c r="AG23">
        <f t="shared" si="11"/>
        <v>5.3524101389249426</v>
      </c>
      <c r="AH23">
        <f t="shared" si="5"/>
        <v>5.273893991783833</v>
      </c>
      <c r="AI23">
        <f t="shared" si="6"/>
        <v>5.129893991783833</v>
      </c>
      <c r="AJ23">
        <f t="shared" si="12"/>
        <v>-2.3737595575157866</v>
      </c>
      <c r="AT23">
        <f t="shared" si="13"/>
        <v>10.30258316536259</v>
      </c>
    </row>
    <row r="24" spans="1:46" ht="12.75">
      <c r="A24" s="72">
        <v>16</v>
      </c>
      <c r="B24" s="73">
        <v>1.5</v>
      </c>
      <c r="C24" s="74">
        <v>0.5</v>
      </c>
      <c r="D24" s="74">
        <v>2.5</v>
      </c>
      <c r="E24" s="74">
        <v>-2.3</v>
      </c>
      <c r="F24" s="75">
        <f t="shared" si="0"/>
        <v>0.10000000000000009</v>
      </c>
      <c r="G24" s="67">
        <f t="shared" si="7"/>
        <v>81.30308001572051</v>
      </c>
      <c r="H24" s="76">
        <f t="shared" si="1"/>
        <v>-1.3480678299787436</v>
      </c>
      <c r="I24" s="77">
        <v>-8</v>
      </c>
      <c r="J24" s="75"/>
      <c r="K24" s="77"/>
      <c r="L24" s="74"/>
      <c r="M24" s="74">
        <v>3.7</v>
      </c>
      <c r="N24" s="74">
        <v>5.8</v>
      </c>
      <c r="O24" s="75">
        <v>7.9</v>
      </c>
      <c r="P24" s="78" t="s">
        <v>122</v>
      </c>
      <c r="Q24" s="79">
        <v>14</v>
      </c>
      <c r="R24" s="76">
        <v>0</v>
      </c>
      <c r="S24" s="76">
        <v>0</v>
      </c>
      <c r="T24" s="76"/>
      <c r="U24" s="80">
        <v>8</v>
      </c>
      <c r="V24" s="73">
        <v>1027.4</v>
      </c>
      <c r="W24" s="121">
        <f t="shared" si="2"/>
        <v>1038.308947594733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0</v>
      </c>
      <c r="AG24">
        <f t="shared" si="11"/>
        <v>6.8062058612105245</v>
      </c>
      <c r="AH24">
        <f t="shared" si="5"/>
        <v>6.332654997374652</v>
      </c>
      <c r="AI24">
        <f t="shared" si="6"/>
        <v>5.533654997374652</v>
      </c>
      <c r="AJ24">
        <f t="shared" si="12"/>
        <v>-1.3480678299787436</v>
      </c>
      <c r="AT24">
        <f t="shared" si="13"/>
        <v>10.420013612703798</v>
      </c>
    </row>
    <row r="25" spans="1:46" ht="12.75">
      <c r="A25" s="63">
        <v>17</v>
      </c>
      <c r="B25" s="64">
        <v>0.3</v>
      </c>
      <c r="C25" s="65">
        <v>0.2</v>
      </c>
      <c r="D25" s="65">
        <v>3.7</v>
      </c>
      <c r="E25" s="65">
        <v>-3.8</v>
      </c>
      <c r="F25" s="66">
        <f t="shared" si="0"/>
        <v>-0.04999999999999982</v>
      </c>
      <c r="G25" s="67">
        <f t="shared" si="7"/>
        <v>97.99681264841334</v>
      </c>
      <c r="H25" s="67">
        <f t="shared" si="1"/>
        <v>0.021362267383496347</v>
      </c>
      <c r="I25" s="68">
        <v>-8.9</v>
      </c>
      <c r="J25" s="66"/>
      <c r="K25" s="68"/>
      <c r="L25" s="65"/>
      <c r="M25" s="65">
        <v>3.2</v>
      </c>
      <c r="N25" s="65">
        <v>5.7</v>
      </c>
      <c r="O25" s="66">
        <v>7.7</v>
      </c>
      <c r="P25" s="69" t="s">
        <v>129</v>
      </c>
      <c r="Q25" s="70">
        <v>28</v>
      </c>
      <c r="R25" s="67">
        <v>0.5</v>
      </c>
      <c r="S25" s="67">
        <v>0</v>
      </c>
      <c r="T25" s="67"/>
      <c r="U25" s="71">
        <v>8</v>
      </c>
      <c r="V25" s="64">
        <v>1028.8</v>
      </c>
      <c r="W25" s="121">
        <f t="shared" si="2"/>
        <v>1039.7720487100346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0</v>
      </c>
      <c r="AG25">
        <f t="shared" si="11"/>
        <v>6.2415228818137685</v>
      </c>
      <c r="AH25">
        <f t="shared" si="5"/>
        <v>6.196393484898889</v>
      </c>
      <c r="AI25">
        <f t="shared" si="6"/>
        <v>6.116493484898888</v>
      </c>
      <c r="AJ25">
        <f t="shared" si="12"/>
        <v>0.021362267383496347</v>
      </c>
      <c r="AT25">
        <f t="shared" si="13"/>
        <v>10.144445543240462</v>
      </c>
    </row>
    <row r="26" spans="1:46" ht="12.75">
      <c r="A26" s="72">
        <v>18</v>
      </c>
      <c r="B26" s="73">
        <v>2.2</v>
      </c>
      <c r="C26" s="74">
        <v>1.3</v>
      </c>
      <c r="D26" s="74">
        <v>3.6</v>
      </c>
      <c r="E26" s="74">
        <v>0.3</v>
      </c>
      <c r="F26" s="75">
        <f t="shared" si="0"/>
        <v>1.95</v>
      </c>
      <c r="G26" s="67">
        <f t="shared" si="7"/>
        <v>83.70479563158392</v>
      </c>
      <c r="H26" s="76">
        <f t="shared" si="1"/>
        <v>-0.2657926037321658</v>
      </c>
      <c r="I26" s="77">
        <v>-0.1</v>
      </c>
      <c r="J26" s="75"/>
      <c r="K26" s="77"/>
      <c r="L26" s="74"/>
      <c r="M26" s="74">
        <v>3.2</v>
      </c>
      <c r="N26" s="74">
        <v>5.7</v>
      </c>
      <c r="O26" s="75">
        <v>7.7</v>
      </c>
      <c r="P26" s="78" t="s">
        <v>130</v>
      </c>
      <c r="Q26" s="79">
        <v>17</v>
      </c>
      <c r="R26" s="76">
        <v>0</v>
      </c>
      <c r="S26" s="76">
        <v>0</v>
      </c>
      <c r="T26" s="76"/>
      <c r="U26" s="80">
        <v>8</v>
      </c>
      <c r="V26" s="73">
        <v>1028.3</v>
      </c>
      <c r="W26" s="121">
        <f t="shared" si="2"/>
        <v>1039.1905751371196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0</v>
      </c>
      <c r="AG26">
        <f t="shared" si="11"/>
        <v>7.1560610769283075</v>
      </c>
      <c r="AH26">
        <f t="shared" si="5"/>
        <v>6.709066299714163</v>
      </c>
      <c r="AI26">
        <f t="shared" si="6"/>
        <v>5.989966299714163</v>
      </c>
      <c r="AJ26">
        <f t="shared" si="12"/>
        <v>-0.2657926037321658</v>
      </c>
      <c r="AT26">
        <f t="shared" si="13"/>
        <v>10.490231787012634</v>
      </c>
    </row>
    <row r="27" spans="1:46" ht="12.75">
      <c r="A27" s="63">
        <v>19</v>
      </c>
      <c r="B27" s="64">
        <v>3.4</v>
      </c>
      <c r="C27" s="65">
        <v>3</v>
      </c>
      <c r="D27" s="65">
        <v>5.2</v>
      </c>
      <c r="E27" s="65">
        <v>2.2</v>
      </c>
      <c r="F27" s="66">
        <f t="shared" si="0"/>
        <v>3.7</v>
      </c>
      <c r="G27" s="67">
        <f t="shared" si="7"/>
        <v>93.10614109876198</v>
      </c>
      <c r="H27" s="67">
        <f t="shared" si="1"/>
        <v>2.393782365064262</v>
      </c>
      <c r="I27" s="68">
        <v>1</v>
      </c>
      <c r="J27" s="66"/>
      <c r="K27" s="68"/>
      <c r="L27" s="65"/>
      <c r="M27" s="65">
        <v>3.3</v>
      </c>
      <c r="N27" s="65">
        <v>5.8</v>
      </c>
      <c r="O27" s="66">
        <v>7.5</v>
      </c>
      <c r="P27" s="69" t="s">
        <v>130</v>
      </c>
      <c r="Q27" s="70">
        <v>18</v>
      </c>
      <c r="R27" s="67">
        <v>0</v>
      </c>
      <c r="S27" s="67">
        <v>0</v>
      </c>
      <c r="T27" s="67"/>
      <c r="U27" s="71">
        <v>8</v>
      </c>
      <c r="V27" s="64">
        <v>1028.5</v>
      </c>
      <c r="W27" s="121">
        <f t="shared" si="2"/>
        <v>1039.3451372971917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0</v>
      </c>
      <c r="AG27">
        <f t="shared" si="11"/>
        <v>7.792911450727639</v>
      </c>
      <c r="AH27">
        <f t="shared" si="5"/>
        <v>7.575279131016056</v>
      </c>
      <c r="AI27">
        <f t="shared" si="6"/>
        <v>7.2556791310160555</v>
      </c>
      <c r="AJ27">
        <f t="shared" si="12"/>
        <v>2.393782365064262</v>
      </c>
      <c r="AT27">
        <f t="shared" si="13"/>
        <v>11.052409082746935</v>
      </c>
    </row>
    <row r="28" spans="1:46" ht="12.75">
      <c r="A28" s="72">
        <v>20</v>
      </c>
      <c r="B28" s="73">
        <v>-2.5</v>
      </c>
      <c r="C28" s="74">
        <v>-2.6</v>
      </c>
      <c r="D28" s="74">
        <v>1.6</v>
      </c>
      <c r="E28" s="74">
        <v>-3.6</v>
      </c>
      <c r="F28" s="75">
        <f t="shared" si="0"/>
        <v>-1</v>
      </c>
      <c r="G28" s="67">
        <f t="shared" si="7"/>
        <v>97.84303585937133</v>
      </c>
      <c r="H28" s="76">
        <f t="shared" si="1"/>
        <v>-2.7932547993714203</v>
      </c>
      <c r="I28" s="77">
        <v>-9.6</v>
      </c>
      <c r="J28" s="75"/>
      <c r="K28" s="77"/>
      <c r="L28" s="74"/>
      <c r="M28" s="74">
        <v>3.9</v>
      </c>
      <c r="N28" s="74">
        <v>6</v>
      </c>
      <c r="O28" s="75">
        <v>7.5</v>
      </c>
      <c r="P28" s="78" t="s">
        <v>130</v>
      </c>
      <c r="Q28" s="79">
        <v>12</v>
      </c>
      <c r="R28" s="76">
        <v>0</v>
      </c>
      <c r="S28" s="76">
        <v>0</v>
      </c>
      <c r="T28" s="76"/>
      <c r="U28" s="80">
        <v>8</v>
      </c>
      <c r="V28" s="73">
        <v>1026.6</v>
      </c>
      <c r="W28" s="121">
        <f t="shared" si="2"/>
        <v>1037.662565942141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20</v>
      </c>
      <c r="AD28">
        <f t="shared" si="3"/>
        <v>0</v>
      </c>
      <c r="AE28">
        <f t="shared" si="4"/>
        <v>0</v>
      </c>
      <c r="AG28">
        <f t="shared" si="11"/>
        <v>5.082050002605385</v>
      </c>
      <c r="AH28">
        <f t="shared" si="5"/>
        <v>5.044432006440369</v>
      </c>
      <c r="AI28">
        <f t="shared" si="6"/>
        <v>4.972432006440369</v>
      </c>
      <c r="AJ28">
        <f t="shared" si="12"/>
        <v>-2.7932547993714203</v>
      </c>
      <c r="AT28">
        <f t="shared" si="13"/>
        <v>11.084571109681358</v>
      </c>
    </row>
    <row r="29" spans="1:46" ht="12.75">
      <c r="A29" s="63">
        <v>21</v>
      </c>
      <c r="B29" s="64">
        <v>0.1</v>
      </c>
      <c r="C29" s="65">
        <v>0</v>
      </c>
      <c r="D29" s="65">
        <v>1.5</v>
      </c>
      <c r="E29" s="65">
        <v>-2.5</v>
      </c>
      <c r="F29" s="66">
        <f t="shared" si="0"/>
        <v>-0.5</v>
      </c>
      <c r="G29" s="67">
        <f t="shared" si="7"/>
        <v>97.976883968747</v>
      </c>
      <c r="H29" s="67">
        <f t="shared" si="1"/>
        <v>-0.18096502584797455</v>
      </c>
      <c r="I29" s="68">
        <v>-3</v>
      </c>
      <c r="J29" s="66"/>
      <c r="K29" s="68"/>
      <c r="L29" s="65"/>
      <c r="M29" s="65">
        <v>4</v>
      </c>
      <c r="N29" s="65">
        <v>5.8</v>
      </c>
      <c r="O29" s="66">
        <v>7.4</v>
      </c>
      <c r="P29" s="69" t="s">
        <v>122</v>
      </c>
      <c r="Q29" s="70">
        <v>11</v>
      </c>
      <c r="R29" s="67">
        <v>0</v>
      </c>
      <c r="S29" s="67">
        <v>0</v>
      </c>
      <c r="T29" s="67"/>
      <c r="U29" s="71">
        <v>8</v>
      </c>
      <c r="V29" s="64">
        <v>1017.6</v>
      </c>
      <c r="W29" s="121">
        <f t="shared" si="2"/>
        <v>1028.4605946250072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0</v>
      </c>
      <c r="AG29">
        <f t="shared" si="11"/>
        <v>6.1515530560479394</v>
      </c>
      <c r="AH29">
        <f t="shared" si="5"/>
        <v>6.107</v>
      </c>
      <c r="AI29">
        <f t="shared" si="6"/>
        <v>6.0271</v>
      </c>
      <c r="AJ29">
        <f t="shared" si="12"/>
        <v>-0.18096502584797455</v>
      </c>
      <c r="AT29">
        <f t="shared" si="13"/>
        <v>11.037235579972535</v>
      </c>
    </row>
    <row r="30" spans="1:46" ht="12.75">
      <c r="A30" s="72">
        <v>22</v>
      </c>
      <c r="B30" s="73">
        <v>1.5</v>
      </c>
      <c r="C30" s="74">
        <v>1.4</v>
      </c>
      <c r="D30" s="74">
        <v>6.2</v>
      </c>
      <c r="E30" s="74">
        <v>0.1</v>
      </c>
      <c r="F30" s="75">
        <f t="shared" si="0"/>
        <v>3.15</v>
      </c>
      <c r="G30" s="67">
        <f t="shared" si="7"/>
        <v>98.11019344603223</v>
      </c>
      <c r="H30" s="76">
        <f t="shared" si="1"/>
        <v>1.234627013725827</v>
      </c>
      <c r="I30" s="77">
        <v>-0.4</v>
      </c>
      <c r="J30" s="75"/>
      <c r="K30" s="77"/>
      <c r="L30" s="74"/>
      <c r="M30" s="74">
        <v>4</v>
      </c>
      <c r="N30" s="74">
        <v>5.7</v>
      </c>
      <c r="O30" s="75">
        <v>7.4</v>
      </c>
      <c r="P30" s="78" t="s">
        <v>120</v>
      </c>
      <c r="Q30" s="79">
        <v>14</v>
      </c>
      <c r="R30" s="76">
        <v>0</v>
      </c>
      <c r="S30" s="76">
        <v>1.3</v>
      </c>
      <c r="T30" s="76"/>
      <c r="U30" s="80">
        <v>8</v>
      </c>
      <c r="V30" s="73">
        <v>1011.4</v>
      </c>
      <c r="W30" s="121">
        <f t="shared" si="2"/>
        <v>1022.1390593705594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0</v>
      </c>
      <c r="AG30">
        <f t="shared" si="11"/>
        <v>6.8062058612105245</v>
      </c>
      <c r="AH30">
        <f t="shared" si="5"/>
        <v>6.757481736768829</v>
      </c>
      <c r="AI30">
        <f t="shared" si="6"/>
        <v>6.677581736768829</v>
      </c>
      <c r="AJ30">
        <f t="shared" si="12"/>
        <v>1.234627013725827</v>
      </c>
      <c r="AT30">
        <f t="shared" si="13"/>
        <v>10.967407041832189</v>
      </c>
    </row>
    <row r="31" spans="1:46" ht="12.75">
      <c r="A31" s="63">
        <v>23</v>
      </c>
      <c r="B31" s="64">
        <v>-0.9</v>
      </c>
      <c r="C31" s="65">
        <v>-1</v>
      </c>
      <c r="D31" s="65">
        <v>7.4</v>
      </c>
      <c r="E31" s="65">
        <v>-2</v>
      </c>
      <c r="F31" s="66">
        <f t="shared" si="0"/>
        <v>2.7</v>
      </c>
      <c r="G31" s="67">
        <f t="shared" si="7"/>
        <v>98.0106390019334</v>
      </c>
      <c r="H31" s="67">
        <f t="shared" si="1"/>
        <v>-1.173930797962083</v>
      </c>
      <c r="I31" s="68">
        <v>-6.4</v>
      </c>
      <c r="J31" s="66"/>
      <c r="K31" s="68"/>
      <c r="L31" s="65"/>
      <c r="M31" s="65">
        <v>3.8</v>
      </c>
      <c r="N31" s="65">
        <v>5.9</v>
      </c>
      <c r="O31" s="66">
        <v>7.3</v>
      </c>
      <c r="P31" s="69" t="s">
        <v>138</v>
      </c>
      <c r="Q31" s="70">
        <v>15</v>
      </c>
      <c r="R31" s="67">
        <v>3.3</v>
      </c>
      <c r="S31" s="67" t="s">
        <v>124</v>
      </c>
      <c r="T31" s="67"/>
      <c r="U31" s="71">
        <v>0</v>
      </c>
      <c r="V31" s="64">
        <v>1018.9</v>
      </c>
      <c r="W31" s="121">
        <f t="shared" si="2"/>
        <v>1029.8146616873867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0</v>
      </c>
      <c r="AG31">
        <f t="shared" si="11"/>
        <v>5.718694631908273</v>
      </c>
      <c r="AH31">
        <f t="shared" si="5"/>
        <v>5.676929151302562</v>
      </c>
      <c r="AI31">
        <f t="shared" si="6"/>
        <v>5.604929151302562</v>
      </c>
      <c r="AJ31">
        <f t="shared" si="12"/>
        <v>-1.173930797962083</v>
      </c>
      <c r="AT31">
        <f t="shared" si="13"/>
        <v>11.03922301076584</v>
      </c>
    </row>
    <row r="32" spans="1:46" ht="12.75">
      <c r="A32" s="72">
        <v>24</v>
      </c>
      <c r="B32" s="73">
        <v>7.4</v>
      </c>
      <c r="C32" s="74">
        <v>7.1</v>
      </c>
      <c r="D32" s="74">
        <v>9.7</v>
      </c>
      <c r="E32" s="74">
        <v>-0.9</v>
      </c>
      <c r="F32" s="75">
        <f t="shared" si="0"/>
        <v>4.3999999999999995</v>
      </c>
      <c r="G32" s="67">
        <f t="shared" si="7"/>
        <v>95.6370326166703</v>
      </c>
      <c r="H32" s="76">
        <f t="shared" si="1"/>
        <v>6.749692260946308</v>
      </c>
      <c r="I32" s="77">
        <v>-5.2</v>
      </c>
      <c r="J32" s="75"/>
      <c r="K32" s="77"/>
      <c r="L32" s="74"/>
      <c r="M32" s="74">
        <v>4.6</v>
      </c>
      <c r="N32" s="74">
        <v>5.6</v>
      </c>
      <c r="O32" s="75">
        <v>7.2</v>
      </c>
      <c r="P32" s="78" t="s">
        <v>108</v>
      </c>
      <c r="Q32" s="79">
        <v>26</v>
      </c>
      <c r="R32" s="76">
        <v>0</v>
      </c>
      <c r="S32" s="76">
        <v>13.3</v>
      </c>
      <c r="T32" s="76"/>
      <c r="U32" s="80">
        <v>8</v>
      </c>
      <c r="V32" s="73">
        <v>1008.7</v>
      </c>
      <c r="W32" s="121">
        <f t="shared" si="2"/>
        <v>1019.1837846414656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0</v>
      </c>
      <c r="AG32">
        <f t="shared" si="11"/>
        <v>10.29234011027384</v>
      </c>
      <c r="AH32">
        <f t="shared" si="5"/>
        <v>10.082988668281233</v>
      </c>
      <c r="AI32">
        <f t="shared" si="6"/>
        <v>9.843288668281232</v>
      </c>
      <c r="AJ32">
        <f t="shared" si="12"/>
        <v>6.749692260946308</v>
      </c>
      <c r="AT32">
        <f t="shared" si="13"/>
        <v>10.908947594732744</v>
      </c>
    </row>
    <row r="33" spans="1:46" ht="12.75">
      <c r="A33" s="63">
        <v>25</v>
      </c>
      <c r="B33" s="64">
        <v>4.7</v>
      </c>
      <c r="C33" s="65">
        <v>4.6</v>
      </c>
      <c r="D33" s="65">
        <v>5.4</v>
      </c>
      <c r="E33" s="65">
        <v>4.7</v>
      </c>
      <c r="F33" s="66">
        <f t="shared" si="0"/>
        <v>5.050000000000001</v>
      </c>
      <c r="G33" s="67">
        <f t="shared" si="7"/>
        <v>98.36701434556049</v>
      </c>
      <c r="H33" s="67">
        <f t="shared" si="1"/>
        <v>4.464821944877728</v>
      </c>
      <c r="I33" s="68">
        <v>4</v>
      </c>
      <c r="J33" s="66"/>
      <c r="K33" s="68"/>
      <c r="L33" s="65"/>
      <c r="M33" s="65">
        <v>4.5</v>
      </c>
      <c r="N33" s="65">
        <v>5.6</v>
      </c>
      <c r="O33" s="66">
        <v>7.2</v>
      </c>
      <c r="P33" s="69" t="s">
        <v>140</v>
      </c>
      <c r="Q33" s="70">
        <v>17</v>
      </c>
      <c r="R33" s="67">
        <v>0</v>
      </c>
      <c r="S33" s="67">
        <v>0.3</v>
      </c>
      <c r="T33" s="67"/>
      <c r="U33" s="71">
        <v>8</v>
      </c>
      <c r="V33" s="64">
        <v>1001.1</v>
      </c>
      <c r="W33" s="121">
        <f t="shared" si="2"/>
        <v>1011.6065222774033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0</v>
      </c>
      <c r="AG33">
        <f t="shared" si="11"/>
        <v>8.538851061383744</v>
      </c>
      <c r="AH33">
        <f t="shared" si="5"/>
        <v>8.479312848497392</v>
      </c>
      <c r="AI33">
        <f t="shared" si="6"/>
        <v>8.399412848497391</v>
      </c>
      <c r="AJ33">
        <f t="shared" si="12"/>
        <v>4.464821944877728</v>
      </c>
      <c r="AT33">
        <f t="shared" si="13"/>
        <v>10.972048710034587</v>
      </c>
    </row>
    <row r="34" spans="1:46" ht="12.75">
      <c r="A34" s="72">
        <v>26</v>
      </c>
      <c r="B34" s="73">
        <v>3.1</v>
      </c>
      <c r="C34" s="74">
        <v>3</v>
      </c>
      <c r="D34" s="74">
        <v>9.7</v>
      </c>
      <c r="E34" s="74">
        <v>2.3</v>
      </c>
      <c r="F34" s="75">
        <f t="shared" si="0"/>
        <v>6</v>
      </c>
      <c r="G34" s="67">
        <f t="shared" si="7"/>
        <v>98.24622655120038</v>
      </c>
      <c r="H34" s="76">
        <f t="shared" si="1"/>
        <v>2.850595569582479</v>
      </c>
      <c r="I34" s="77">
        <v>-1.9</v>
      </c>
      <c r="J34" s="75"/>
      <c r="K34" s="77"/>
      <c r="L34" s="74"/>
      <c r="M34" s="74">
        <v>4.5</v>
      </c>
      <c r="N34" s="74">
        <v>5.5</v>
      </c>
      <c r="O34" s="75">
        <v>7.1</v>
      </c>
      <c r="P34" s="78" t="s">
        <v>108</v>
      </c>
      <c r="Q34" s="79">
        <v>22</v>
      </c>
      <c r="R34" s="76">
        <v>1.8</v>
      </c>
      <c r="S34" s="76">
        <v>0</v>
      </c>
      <c r="T34" s="76"/>
      <c r="U34" s="80">
        <v>0</v>
      </c>
      <c r="V34" s="73">
        <v>1009</v>
      </c>
      <c r="W34" s="121">
        <f t="shared" si="2"/>
        <v>1019.6511426488344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0</v>
      </c>
      <c r="AG34">
        <f t="shared" si="11"/>
        <v>7.629177622521602</v>
      </c>
      <c r="AH34">
        <f t="shared" si="5"/>
        <v>7.575279131016056</v>
      </c>
      <c r="AI34">
        <f t="shared" si="6"/>
        <v>7.495379131016056</v>
      </c>
      <c r="AJ34">
        <f t="shared" si="12"/>
        <v>2.850595569582479</v>
      </c>
      <c r="AT34">
        <f t="shared" si="13"/>
        <v>10.890575137119626</v>
      </c>
    </row>
    <row r="35" spans="1:46" ht="12.75">
      <c r="A35" s="63">
        <v>27</v>
      </c>
      <c r="B35" s="64">
        <v>9.7</v>
      </c>
      <c r="C35" s="65">
        <v>9.1</v>
      </c>
      <c r="D35" s="65">
        <v>11.7</v>
      </c>
      <c r="E35" s="65">
        <v>3.1</v>
      </c>
      <c r="F35" s="66">
        <f t="shared" si="0"/>
        <v>7.3999999999999995</v>
      </c>
      <c r="G35" s="67">
        <f t="shared" si="7"/>
        <v>92.0558474981072</v>
      </c>
      <c r="H35" s="67">
        <f t="shared" si="1"/>
        <v>8.473536069195246</v>
      </c>
      <c r="I35" s="68">
        <v>2</v>
      </c>
      <c r="J35" s="66"/>
      <c r="K35" s="68"/>
      <c r="L35" s="65"/>
      <c r="M35" s="65">
        <v>6.5</v>
      </c>
      <c r="N35" s="65">
        <v>6.5</v>
      </c>
      <c r="O35" s="66">
        <v>7.1</v>
      </c>
      <c r="P35" s="69" t="s">
        <v>108</v>
      </c>
      <c r="Q35" s="70">
        <v>29</v>
      </c>
      <c r="R35" s="67">
        <v>0.6</v>
      </c>
      <c r="S35" s="67">
        <v>0</v>
      </c>
      <c r="T35" s="67"/>
      <c r="U35" s="71">
        <v>8</v>
      </c>
      <c r="V35" s="64">
        <v>1008</v>
      </c>
      <c r="W35" s="121">
        <f t="shared" si="2"/>
        <v>1018.3908071826683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0</v>
      </c>
      <c r="AG35">
        <f t="shared" si="11"/>
        <v>12.028809601738768</v>
      </c>
      <c r="AH35">
        <f t="shared" si="5"/>
        <v>11.552622622814317</v>
      </c>
      <c r="AI35">
        <f t="shared" si="6"/>
        <v>11.073222622814317</v>
      </c>
      <c r="AJ35">
        <f t="shared" si="12"/>
        <v>8.473536069195246</v>
      </c>
      <c r="AT35">
        <f t="shared" si="13"/>
        <v>10.845137297191648</v>
      </c>
    </row>
    <row r="36" spans="1:46" ht="12.75">
      <c r="A36" s="72">
        <v>28</v>
      </c>
      <c r="B36" s="73">
        <v>10.3</v>
      </c>
      <c r="C36" s="74">
        <v>8.7</v>
      </c>
      <c r="D36" s="74">
        <v>10.9</v>
      </c>
      <c r="E36" s="74">
        <v>9.6</v>
      </c>
      <c r="F36" s="75">
        <f t="shared" si="0"/>
        <v>10.25</v>
      </c>
      <c r="G36" s="67">
        <f t="shared" si="7"/>
        <v>79.58721173245708</v>
      </c>
      <c r="H36" s="76">
        <f t="shared" si="1"/>
        <v>6.930045834715153</v>
      </c>
      <c r="I36" s="77">
        <v>5.8</v>
      </c>
      <c r="J36" s="75"/>
      <c r="K36" s="77"/>
      <c r="L36" s="74"/>
      <c r="M36" s="74">
        <v>7.5</v>
      </c>
      <c r="N36" s="74">
        <v>7.2</v>
      </c>
      <c r="O36" s="75">
        <v>7.7</v>
      </c>
      <c r="P36" s="78" t="s">
        <v>108</v>
      </c>
      <c r="Q36" s="79">
        <v>48</v>
      </c>
      <c r="R36" s="76">
        <v>0</v>
      </c>
      <c r="S36" s="76">
        <v>3.9</v>
      </c>
      <c r="T36" s="76"/>
      <c r="U36" s="80">
        <v>8</v>
      </c>
      <c r="V36" s="73">
        <v>1004.7</v>
      </c>
      <c r="W36" s="121">
        <f t="shared" si="2"/>
        <v>1015.0347351350056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0</v>
      </c>
      <c r="AG36">
        <f t="shared" si="11"/>
        <v>12.522189626588666</v>
      </c>
      <c r="AH36">
        <f t="shared" si="5"/>
        <v>11.244461571652899</v>
      </c>
      <c r="AI36">
        <f t="shared" si="6"/>
        <v>9.966061571652897</v>
      </c>
      <c r="AJ36">
        <f t="shared" si="12"/>
        <v>6.930045834715153</v>
      </c>
      <c r="AT36">
        <f t="shared" si="13"/>
        <v>11.062565942141273</v>
      </c>
    </row>
    <row r="37" spans="1:46" ht="12.75">
      <c r="A37" s="63">
        <v>29</v>
      </c>
      <c r="B37" s="64">
        <v>4.4</v>
      </c>
      <c r="C37" s="65">
        <v>3.5</v>
      </c>
      <c r="D37" s="65">
        <v>8.5</v>
      </c>
      <c r="E37" s="65">
        <v>4.3</v>
      </c>
      <c r="F37" s="66">
        <f t="shared" si="0"/>
        <v>6.4</v>
      </c>
      <c r="G37" s="67">
        <f t="shared" si="7"/>
        <v>85.26240359278515</v>
      </c>
      <c r="H37" s="67">
        <f t="shared" si="1"/>
        <v>2.147094812144405</v>
      </c>
      <c r="I37" s="68">
        <v>0.9</v>
      </c>
      <c r="J37" s="66"/>
      <c r="K37" s="68"/>
      <c r="L37" s="65"/>
      <c r="M37" s="65">
        <v>6.4</v>
      </c>
      <c r="N37" s="65">
        <v>7.6</v>
      </c>
      <c r="O37" s="66">
        <v>7.9</v>
      </c>
      <c r="P37" s="69" t="s">
        <v>102</v>
      </c>
      <c r="Q37" s="70">
        <v>42</v>
      </c>
      <c r="R37" s="67">
        <v>3.5</v>
      </c>
      <c r="S37" s="67">
        <v>2</v>
      </c>
      <c r="T37" s="67"/>
      <c r="U37" s="71">
        <v>0</v>
      </c>
      <c r="V37" s="64">
        <v>994</v>
      </c>
      <c r="W37" s="121">
        <f t="shared" si="2"/>
        <v>1004.4433528413988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0</v>
      </c>
      <c r="AG37">
        <f t="shared" si="11"/>
        <v>8.36133472135519</v>
      </c>
      <c r="AH37">
        <f t="shared" si="5"/>
        <v>7.848174955865539</v>
      </c>
      <c r="AI37">
        <f t="shared" si="6"/>
        <v>7.129074955865539</v>
      </c>
      <c r="AJ37">
        <f t="shared" si="12"/>
        <v>2.147094812144405</v>
      </c>
      <c r="AT37">
        <f t="shared" si="13"/>
        <v>10.860594625007163</v>
      </c>
    </row>
    <row r="38" spans="1:46" ht="12.75">
      <c r="A38" s="72">
        <v>30</v>
      </c>
      <c r="B38" s="73">
        <v>6</v>
      </c>
      <c r="C38" s="74">
        <v>5.3</v>
      </c>
      <c r="D38" s="74">
        <v>8.1</v>
      </c>
      <c r="E38" s="74">
        <v>4.4</v>
      </c>
      <c r="F38" s="75">
        <f t="shared" si="0"/>
        <v>6.25</v>
      </c>
      <c r="G38" s="67">
        <f t="shared" si="7"/>
        <v>89.27446626716964</v>
      </c>
      <c r="H38" s="76">
        <f t="shared" si="1"/>
        <v>4.371415264461192</v>
      </c>
      <c r="I38" s="77">
        <v>1.1</v>
      </c>
      <c r="J38" s="75"/>
      <c r="K38" s="77"/>
      <c r="L38" s="74"/>
      <c r="M38" s="74">
        <v>6.7</v>
      </c>
      <c r="N38" s="74">
        <v>7.2</v>
      </c>
      <c r="O38" s="75">
        <v>8</v>
      </c>
      <c r="P38" s="78" t="s">
        <v>113</v>
      </c>
      <c r="Q38" s="79">
        <v>15</v>
      </c>
      <c r="R38" s="76">
        <v>0</v>
      </c>
      <c r="S38" s="76">
        <v>0</v>
      </c>
      <c r="T38" s="76"/>
      <c r="U38" s="80">
        <v>8</v>
      </c>
      <c r="V38" s="73">
        <v>1010.5</v>
      </c>
      <c r="W38" s="121">
        <f t="shared" si="2"/>
        <v>1021.055485947367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0</v>
      </c>
      <c r="AG38">
        <f t="shared" si="11"/>
        <v>9.347120306962537</v>
      </c>
      <c r="AH38">
        <f t="shared" si="5"/>
        <v>8.903891765391034</v>
      </c>
      <c r="AI38">
        <f t="shared" si="6"/>
        <v>8.344591765391034</v>
      </c>
      <c r="AJ38">
        <f t="shared" si="12"/>
        <v>4.371415264461192</v>
      </c>
      <c r="AT38">
        <f t="shared" si="13"/>
        <v>10.739059370559369</v>
      </c>
    </row>
    <row r="39" spans="1:46" ht="12.75">
      <c r="A39" s="63">
        <v>31</v>
      </c>
      <c r="B39" s="64">
        <v>5.7</v>
      </c>
      <c r="C39" s="65">
        <v>5.6</v>
      </c>
      <c r="D39" s="65">
        <v>8.1</v>
      </c>
      <c r="E39" s="65">
        <v>4.6</v>
      </c>
      <c r="F39" s="66">
        <f t="shared" si="0"/>
        <v>6.35</v>
      </c>
      <c r="G39" s="67">
        <f t="shared" si="7"/>
        <v>98.43564349687426</v>
      </c>
      <c r="H39" s="67">
        <f t="shared" si="1"/>
        <v>5.472923546226308</v>
      </c>
      <c r="I39" s="68">
        <v>-0.3</v>
      </c>
      <c r="J39" s="66"/>
      <c r="K39" s="68"/>
      <c r="L39" s="65"/>
      <c r="M39" s="65">
        <v>6.6</v>
      </c>
      <c r="N39" s="65">
        <v>7.1</v>
      </c>
      <c r="O39" s="66">
        <v>8</v>
      </c>
      <c r="P39" s="69" t="s">
        <v>120</v>
      </c>
      <c r="Q39" s="70">
        <v>11</v>
      </c>
      <c r="R39" s="67">
        <v>0</v>
      </c>
      <c r="S39" s="67">
        <v>0</v>
      </c>
      <c r="T39" s="67"/>
      <c r="U39" s="71">
        <v>8</v>
      </c>
      <c r="V39" s="64">
        <v>1017</v>
      </c>
      <c r="W39" s="121">
        <f t="shared" si="2"/>
        <v>1027.6348825213565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9.154837291812974</v>
      </c>
      <c r="AH39">
        <f t="shared" si="5"/>
        <v>9.091522999287918</v>
      </c>
      <c r="AI39">
        <f t="shared" si="6"/>
        <v>9.011622999287917</v>
      </c>
      <c r="AJ39">
        <f t="shared" si="12"/>
        <v>5.472923546226308</v>
      </c>
      <c r="AT39">
        <f t="shared" si="13"/>
        <v>10.914661687386605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10.483784641465599</v>
      </c>
    </row>
    <row r="41" spans="1:46" ht="13.5" thickBot="1">
      <c r="A41" s="113" t="s">
        <v>19</v>
      </c>
      <c r="B41" s="114">
        <f>SUM(B9:B39)</f>
        <v>117.10000000000001</v>
      </c>
      <c r="C41" s="115">
        <f aca="true" t="shared" si="14" ref="C41:U41">SUM(C9:C39)</f>
        <v>102.59999999999998</v>
      </c>
      <c r="D41" s="115">
        <f t="shared" si="14"/>
        <v>221.79999999999995</v>
      </c>
      <c r="E41" s="115">
        <f t="shared" si="14"/>
        <v>54.30000000000001</v>
      </c>
      <c r="F41" s="116">
        <f t="shared" si="14"/>
        <v>138.05000000000004</v>
      </c>
      <c r="G41" s="117">
        <f t="shared" si="14"/>
        <v>2869.711324321451</v>
      </c>
      <c r="H41" s="117">
        <f>SUM(H9:H39)</f>
        <v>82.16104108480869</v>
      </c>
      <c r="I41" s="118">
        <f t="shared" si="14"/>
        <v>-47.2</v>
      </c>
      <c r="J41" s="116">
        <f t="shared" si="14"/>
        <v>0</v>
      </c>
      <c r="K41" s="118">
        <f t="shared" si="14"/>
        <v>0</v>
      </c>
      <c r="L41" s="115">
        <f t="shared" si="14"/>
        <v>0</v>
      </c>
      <c r="M41" s="115">
        <f t="shared" si="14"/>
        <v>170.89999999999998</v>
      </c>
      <c r="N41" s="115">
        <f t="shared" si="14"/>
        <v>218.2</v>
      </c>
      <c r="O41" s="116">
        <f t="shared" si="14"/>
        <v>259.19999999999993</v>
      </c>
      <c r="P41" s="114"/>
      <c r="Q41" s="119">
        <f t="shared" si="14"/>
        <v>757</v>
      </c>
      <c r="R41" s="117">
        <f t="shared" si="14"/>
        <v>34.400000000000006</v>
      </c>
      <c r="S41" s="117">
        <f>SUM(S9:S39)</f>
        <v>55.899999999999984</v>
      </c>
      <c r="T41" s="139"/>
      <c r="U41" s="119">
        <f t="shared" si="14"/>
        <v>183</v>
      </c>
      <c r="V41" s="117">
        <f>SUM(V9:V39)</f>
        <v>31256.300000000003</v>
      </c>
      <c r="W41" s="123">
        <f>SUM(W9:W39)</f>
        <v>31585.567156818524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6</v>
      </c>
      <c r="AB41">
        <f>MAX(AB9:AB39)</f>
        <v>12</v>
      </c>
      <c r="AC41">
        <f>MAX(AC9:AC39)</f>
        <v>20</v>
      </c>
      <c r="AD41">
        <f>MAX(AD9:AD39)</f>
        <v>6</v>
      </c>
      <c r="AE41">
        <f>MAX(AE9:AE39)</f>
        <v>11</v>
      </c>
      <c r="AT41">
        <f t="shared" si="13"/>
        <v>10.506522277403295</v>
      </c>
    </row>
    <row r="42" spans="1:46" ht="12.75">
      <c r="A42" s="72" t="s">
        <v>20</v>
      </c>
      <c r="B42" s="73">
        <f>AVERAGE(B9:B39)</f>
        <v>3.77741935483871</v>
      </c>
      <c r="C42" s="74">
        <f aca="true" t="shared" si="15" ref="C42:U42">AVERAGE(C9:C39)</f>
        <v>3.309677419354838</v>
      </c>
      <c r="D42" s="74">
        <f t="shared" si="15"/>
        <v>7.154838709677418</v>
      </c>
      <c r="E42" s="74">
        <f t="shared" si="15"/>
        <v>1.7516129032258068</v>
      </c>
      <c r="F42" s="75">
        <f t="shared" si="15"/>
        <v>4.453225806451615</v>
      </c>
      <c r="G42" s="76">
        <f t="shared" si="15"/>
        <v>92.57133304262744</v>
      </c>
      <c r="H42" s="76">
        <f>AVERAGE(H9:H39)</f>
        <v>2.650356164026087</v>
      </c>
      <c r="I42" s="77">
        <f t="shared" si="15"/>
        <v>-1.5225806451612904</v>
      </c>
      <c r="J42" s="75" t="e">
        <f t="shared" si="15"/>
        <v>#DIV/0!</v>
      </c>
      <c r="K42" s="77" t="e">
        <f t="shared" si="15"/>
        <v>#DIV/0!</v>
      </c>
      <c r="L42" s="74" t="e">
        <f t="shared" si="15"/>
        <v>#DIV/0!</v>
      </c>
      <c r="M42" s="74">
        <f t="shared" si="15"/>
        <v>5.5129032258064505</v>
      </c>
      <c r="N42" s="74">
        <f t="shared" si="15"/>
        <v>7.038709677419354</v>
      </c>
      <c r="O42" s="75">
        <f t="shared" si="15"/>
        <v>8.361290322580643</v>
      </c>
      <c r="P42" s="73"/>
      <c r="Q42" s="75">
        <f t="shared" si="15"/>
        <v>24.419354838709676</v>
      </c>
      <c r="R42" s="76">
        <f t="shared" si="15"/>
        <v>1.1096774193548389</v>
      </c>
      <c r="S42" s="76">
        <f>AVERAGE(S9:S39)</f>
        <v>1.9275862068965512</v>
      </c>
      <c r="T42" s="76"/>
      <c r="U42" s="76">
        <f t="shared" si="15"/>
        <v>5.903225806451613</v>
      </c>
      <c r="V42" s="76">
        <f>AVERAGE(V9:V39)</f>
        <v>1008.267741935484</v>
      </c>
      <c r="W42" s="124">
        <f>AVERAGE(W9:W39)</f>
        <v>1018.8892631231782</v>
      </c>
      <c r="X42" s="127"/>
      <c r="Y42" s="134"/>
      <c r="Z42" s="130"/>
      <c r="AT42">
        <f t="shared" si="13"/>
        <v>10.651142648834371</v>
      </c>
    </row>
    <row r="43" spans="1:46" ht="12.75">
      <c r="A43" s="72" t="s">
        <v>21</v>
      </c>
      <c r="B43" s="73">
        <f>MAX(B9:B39)</f>
        <v>12.2</v>
      </c>
      <c r="C43" s="74">
        <f aca="true" t="shared" si="16" ref="C43:U43">MAX(C9:C39)</f>
        <v>11.8</v>
      </c>
      <c r="D43" s="74">
        <f t="shared" si="16"/>
        <v>14.9</v>
      </c>
      <c r="E43" s="74">
        <f t="shared" si="16"/>
        <v>9.6</v>
      </c>
      <c r="F43" s="75">
        <f t="shared" si="16"/>
        <v>11.5</v>
      </c>
      <c r="G43" s="76">
        <f t="shared" si="16"/>
        <v>98.43564349687426</v>
      </c>
      <c r="H43" s="76">
        <f>MAX(H9:H39)</f>
        <v>11.446566024206152</v>
      </c>
      <c r="I43" s="77">
        <f t="shared" si="16"/>
        <v>5.8</v>
      </c>
      <c r="J43" s="75">
        <f t="shared" si="16"/>
        <v>0</v>
      </c>
      <c r="K43" s="77">
        <f t="shared" si="16"/>
        <v>0</v>
      </c>
      <c r="L43" s="74">
        <f t="shared" si="16"/>
        <v>0</v>
      </c>
      <c r="M43" s="74">
        <f t="shared" si="16"/>
        <v>9.3</v>
      </c>
      <c r="N43" s="74">
        <f t="shared" si="16"/>
        <v>9.6</v>
      </c>
      <c r="O43" s="75">
        <f t="shared" si="16"/>
        <v>9.8</v>
      </c>
      <c r="P43" s="73"/>
      <c r="Q43" s="70">
        <f t="shared" si="16"/>
        <v>48</v>
      </c>
      <c r="R43" s="76">
        <f t="shared" si="16"/>
        <v>4.7</v>
      </c>
      <c r="S43" s="76">
        <f>MAX(S9:S39)</f>
        <v>18.7</v>
      </c>
      <c r="T43" s="140"/>
      <c r="U43" s="70">
        <f t="shared" si="16"/>
        <v>8</v>
      </c>
      <c r="V43" s="76">
        <f>MAX(V9:V39)</f>
        <v>1029.5</v>
      </c>
      <c r="W43" s="124">
        <f>MAX(W9:W39)</f>
        <v>1040.4674070418323</v>
      </c>
      <c r="X43" s="127"/>
      <c r="Y43" s="134"/>
      <c r="Z43" s="127"/>
      <c r="AT43">
        <f t="shared" si="13"/>
        <v>10.390807182668283</v>
      </c>
    </row>
    <row r="44" spans="1:46" ht="13.5" thickBot="1">
      <c r="A44" s="81" t="s">
        <v>22</v>
      </c>
      <c r="B44" s="82">
        <f>MIN(B9:B39)</f>
        <v>-3.8</v>
      </c>
      <c r="C44" s="83">
        <f aca="true" t="shared" si="17" ref="C44:U44">MIN(C9:C39)</f>
        <v>-4</v>
      </c>
      <c r="D44" s="83">
        <f t="shared" si="17"/>
        <v>1.2</v>
      </c>
      <c r="E44" s="83">
        <f t="shared" si="17"/>
        <v>-4.5</v>
      </c>
      <c r="F44" s="84">
        <f t="shared" si="17"/>
        <v>-1.35</v>
      </c>
      <c r="G44" s="85">
        <f t="shared" si="17"/>
        <v>79.58721173245708</v>
      </c>
      <c r="H44" s="85">
        <f>MIN(H9:H39)</f>
        <v>-4.427449368411434</v>
      </c>
      <c r="I44" s="86">
        <f t="shared" si="17"/>
        <v>-9.6</v>
      </c>
      <c r="J44" s="84">
        <f t="shared" si="17"/>
        <v>0</v>
      </c>
      <c r="K44" s="86">
        <f t="shared" si="17"/>
        <v>0</v>
      </c>
      <c r="L44" s="83">
        <f t="shared" si="17"/>
        <v>0</v>
      </c>
      <c r="M44" s="83">
        <f t="shared" si="17"/>
        <v>3.2</v>
      </c>
      <c r="N44" s="83">
        <f t="shared" si="17"/>
        <v>5.5</v>
      </c>
      <c r="O44" s="84">
        <f t="shared" si="17"/>
        <v>7.1</v>
      </c>
      <c r="P44" s="82"/>
      <c r="Q44" s="120">
        <f t="shared" si="17"/>
        <v>7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966.6</v>
      </c>
      <c r="W44" s="125">
        <f>MIN(W9:W39)</f>
        <v>976.7444455432404</v>
      </c>
      <c r="X44" s="128"/>
      <c r="Y44" s="136"/>
      <c r="Z44" s="128"/>
      <c r="AT44">
        <f t="shared" si="13"/>
        <v>10.334735135005554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10.443352841398738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10.555485947366979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10.634882521356419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16</v>
      </c>
      <c r="C61">
        <f>DCOUNTA(S8:S38,1,C59:C60)</f>
        <v>11</v>
      </c>
      <c r="D61">
        <f>DCOUNTA(S8:S38,1,D59:D60)</f>
        <v>5</v>
      </c>
      <c r="F61">
        <f>DCOUNTA(S8:S38,1,F59:F60)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14</v>
      </c>
      <c r="C64">
        <f>(C61-F61)</f>
        <v>9</v>
      </c>
      <c r="D64">
        <f>(D61-F61)</f>
        <v>3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I15" sqref="I15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142" t="s">
        <v>103</v>
      </c>
      <c r="I4" s="142" t="s">
        <v>56</v>
      </c>
      <c r="J4" s="142">
        <v>2007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153</v>
      </c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7.154838709677418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1.7516129032258068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4.453225806451615</v>
      </c>
      <c r="D9" s="5">
        <v>0.2</v>
      </c>
      <c r="E9" s="3" t="s">
        <v>154</v>
      </c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14.9</v>
      </c>
      <c r="C10" s="5" t="s">
        <v>32</v>
      </c>
      <c r="D10" s="5">
        <f>Data1!$AA$41</f>
        <v>6</v>
      </c>
      <c r="E10" s="3"/>
      <c r="F10" s="40">
        <v>2</v>
      </c>
      <c r="G10" s="93" t="s">
        <v>105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-4.5</v>
      </c>
      <c r="C11" s="5" t="s">
        <v>32</v>
      </c>
      <c r="D11" s="24">
        <f>Data1!$AB$41</f>
        <v>12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-9.6</v>
      </c>
      <c r="C12" s="5" t="s">
        <v>32</v>
      </c>
      <c r="D12" s="24">
        <f>Data1!$AC$41</f>
        <v>20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8.361290322580643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116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55.899999999999984</v>
      </c>
      <c r="D17" s="5">
        <v>78</v>
      </c>
      <c r="E17" s="3"/>
      <c r="F17" s="40">
        <v>9</v>
      </c>
      <c r="G17" s="93" t="s">
        <v>117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14</v>
      </c>
      <c r="D18" s="5"/>
      <c r="E18" s="3"/>
      <c r="F18" s="40">
        <v>10</v>
      </c>
      <c r="G18" s="93" t="s">
        <v>118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121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3" t="s">
        <v>123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18.7</v>
      </c>
      <c r="D21" s="5"/>
      <c r="E21" s="3"/>
      <c r="F21" s="40">
        <v>13</v>
      </c>
      <c r="G21" s="93" t="s">
        <v>126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6</v>
      </c>
      <c r="D22" s="5"/>
      <c r="E22" s="3"/>
      <c r="F22" s="40">
        <v>14</v>
      </c>
      <c r="G22" s="93" t="s">
        <v>127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128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131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4.7</v>
      </c>
      <c r="D25" s="5" t="s">
        <v>46</v>
      </c>
      <c r="E25" s="5">
        <f>Data1!$AE$41</f>
        <v>11</v>
      </c>
      <c r="F25" s="40">
        <v>17</v>
      </c>
      <c r="G25" s="93" t="s">
        <v>132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34.400000000000006</v>
      </c>
      <c r="D26" s="5" t="s">
        <v>46</v>
      </c>
      <c r="E26" s="3"/>
      <c r="F26" s="40">
        <v>18</v>
      </c>
      <c r="G26" s="93" t="s">
        <v>133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134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135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136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48</v>
      </c>
      <c r="D30" s="5"/>
      <c r="E30" s="5"/>
      <c r="F30" s="40">
        <v>22</v>
      </c>
      <c r="G30" s="93" t="s">
        <v>137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5</v>
      </c>
      <c r="D31" s="22"/>
      <c r="E31" s="5"/>
      <c r="F31" s="40">
        <v>23</v>
      </c>
      <c r="G31" s="93" t="s">
        <v>139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141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0</v>
      </c>
      <c r="D34" s="3"/>
      <c r="E34" s="3"/>
      <c r="F34" s="40">
        <v>26</v>
      </c>
      <c r="G34" s="93" t="s">
        <v>143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145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146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1</v>
      </c>
      <c r="D38" s="5"/>
      <c r="E38" s="3"/>
      <c r="F38" s="40">
        <v>30</v>
      </c>
      <c r="G38" s="93" t="s">
        <v>147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11</v>
      </c>
      <c r="D39" s="5"/>
      <c r="E39" s="3"/>
      <c r="F39" s="40">
        <v>31</v>
      </c>
      <c r="G39" s="95" t="s">
        <v>148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17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149</v>
      </c>
      <c r="B42" s="3" t="s">
        <v>150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151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2003-04-24T07:00:03Z</cp:lastPrinted>
  <dcterms:created xsi:type="dcterms:W3CDTF">1998-03-11T18:30:34Z</dcterms:created>
  <dcterms:modified xsi:type="dcterms:W3CDTF">2008-08-17T11:31:52Z</dcterms:modified>
  <cp:category/>
  <cp:version/>
  <cp:contentType/>
  <cp:contentStatus/>
</cp:coreProperties>
</file>