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<sst xmlns="http://schemas.openxmlformats.org/spreadsheetml/2006/main" count="192" uniqueCount="163">
  <si>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</si>
  <si>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</si>
  <si>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</si>
  <si>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</si>
  <si>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</si>
  <si>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</si>
  <si>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</si>
  <si>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</si>
  <si>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</si>
  <si>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</si>
  <si>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</si>
  <si>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</si>
  <si>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</si>
  <si>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</si>
  <si>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</si>
  <si>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</si>
  <si>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</si>
  <si>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</si>
  <si>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</si>
  <si>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</si>
  <si>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</si>
  <si>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</si>
  <si>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</si>
  <si>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</si>
  <si>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</si>
  <si>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</si>
  <si>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</si>
  <si>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</si>
  <si>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</si>
  <si>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</si>
  <si>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</si>
  <si>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</si>
  <si>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</si>
  <si>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</si>
  <si>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</si>
  <si>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</si>
  <si>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</si>
  <si>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</si>
  <si>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</si>
  <si>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</si>
  <si>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</si>
  <si>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</si>
  <si>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</si>
  <si>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</si>
  <si>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</si>
  <si>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</si>
  <si>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</si>
  <si>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</si>
  <si>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</si>
  <si>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</si>
  <si>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</si>
  <si>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</si>
  <si>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</si>
  <si>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</si>
  <si>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</si>
  <si>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</si>
  <si>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</si>
  <si>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</si>
  <si>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</si>
  <si>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</si>
  <si>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</si>
  <si>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</si>
  <si>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</si>
  <si>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</si>
  <si>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</si>
  <si>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</si>
  <si>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</si>
  <si>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</si>
  <si>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</si>
  <si>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</si>
  <si>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</si>
  <si>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</si>
  <si>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</si>
  <si>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</si>
  <si>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</si>
  <si>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</si>
  <si>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</si>
  <si>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</si>
  <si>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</si>
  <si>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</si>
  <si>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</si>
  <si>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</si>
  <si>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</si>
  <si>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</si>
  <si>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</si>
  <si>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</si>
  <si>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</si>
  <si>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</si>
  <si>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</si>
  <si>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</si>
  <si>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</si>
  <si>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</si>
  <si>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</si>
  <si>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</si>
  <si>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</si>
  <si>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</si>
  <si>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</si>
  <si>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</si>
  <si>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</si>
  <si>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</si>
  <si>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</si>
  <si>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</si>
  <si>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</si>
  <si>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</si>
  <si>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W2</t>
  </si>
  <si>
    <t>W1</t>
  </si>
  <si>
    <t>SW2</t>
  </si>
  <si>
    <t>A cloudy start with some light rain clearing (once overnight frost cleared). Sunny by pm</t>
  </si>
  <si>
    <t>A cold but bright day with good spells of sunshine at times. Rain by late-evening.</t>
  </si>
  <si>
    <t>WSW2</t>
  </si>
  <si>
    <t>Cold and frosty start, then sunny with a cold wind. Becoming frosty overnight.</t>
  </si>
  <si>
    <t>Cloudy and chilly but dry for the most part. Rain later on and overnight.</t>
  </si>
  <si>
    <t>Milder with rain clearing to give some sunshien and a few showers.</t>
  </si>
  <si>
    <t>N4</t>
  </si>
  <si>
    <t>tr</t>
  </si>
  <si>
    <t>Calm</t>
  </si>
  <si>
    <t>NE1</t>
  </si>
  <si>
    <t>SW3</t>
  </si>
  <si>
    <t>Sunny and cold. Fog later.</t>
  </si>
  <si>
    <t>Some sunshine and cloud too. Clear by evening.</t>
  </si>
  <si>
    <t>Cloudy and damp but much milder.</t>
  </si>
  <si>
    <t>Chilly start then mostly cloudy. A little rain later/overnight.</t>
  </si>
  <si>
    <t>Sunny spells and temperatures on the chilly side.</t>
  </si>
  <si>
    <t>A frosty start, but cloud oncreasing so keeping it cold through the day.</t>
  </si>
  <si>
    <t>E4</t>
  </si>
  <si>
    <t>SSW3</t>
  </si>
  <si>
    <t>SSW2</t>
  </si>
  <si>
    <t>Cloudy and dull with spells of rain, often heavy. Gradually turnning much milder.</t>
  </si>
  <si>
    <t>A very frosty start and cold all day, in spite of some sunshine. Ice not melting.*</t>
  </si>
  <si>
    <t>12th: 24 hr max -0.8C' 13th: 12hr max -0.5C, but rising overnight.</t>
  </si>
  <si>
    <t>Very cold and frosty all day with temperatures remaining below freezing.</t>
  </si>
  <si>
    <t>WNW1</t>
  </si>
  <si>
    <t>SE2</t>
  </si>
  <si>
    <t>E2</t>
  </si>
  <si>
    <t>SW4</t>
  </si>
  <si>
    <t>SE3</t>
  </si>
  <si>
    <t>Generally dry and mostly bright during daylight hours. Turning wet again overnight.</t>
  </si>
  <si>
    <t>A very wet start, then drier for a brief time, before more rain arrived later in the day.</t>
  </si>
  <si>
    <t>Dry for much of the day, with an odd shower. Wet again overnight with some heavy rain.</t>
  </si>
  <si>
    <t xml:space="preserve">A very wet day with spells of rain through the day, persistent at times. </t>
  </si>
  <si>
    <t>Cloudy and dull with a few showers through the day. Heavy rain starting overnight.</t>
  </si>
  <si>
    <t>A mostly dry day but still a lot of cloud. Temperatures about average for the time of year.</t>
  </si>
  <si>
    <t>Some dry weather, but also some showers at times too, especially later on and overnight.</t>
  </si>
  <si>
    <t>Dry and bright through much of the morning, but cloudier later with some rain.</t>
  </si>
  <si>
    <t>Generally dry and bright with just a very light shower, not amounting to much.</t>
  </si>
  <si>
    <t>S2</t>
  </si>
  <si>
    <t xml:space="preserve">Cloudy and generally wet with some spells of persistent rain at times. </t>
  </si>
  <si>
    <t>Bright start, then mostly cloudy with a few mostly light showers later on.</t>
  </si>
  <si>
    <t>Again a bright or sunny start, but cloudier later with a spell of rain. Clear by evening.</t>
  </si>
  <si>
    <t>NNE2</t>
  </si>
  <si>
    <t>S3</t>
  </si>
  <si>
    <t>Spells of rain at times, clearing later in the day. Further rain for a time overnight.</t>
  </si>
  <si>
    <t>S4</t>
  </si>
  <si>
    <t>SSE4</t>
  </si>
  <si>
    <t>Cloudy on the whole, and a very mild start. Rain or showers for a time, clearing later.</t>
  </si>
  <si>
    <t>Some brightness at first, but generally cloudy and becoming windy and very mild by eve.</t>
  </si>
  <si>
    <t>A mild, but wet start - with rain for much of the day. Turning a little cooler later on.</t>
  </si>
  <si>
    <t>A few showers but generally very mild with a lot of cloud around at times.</t>
  </si>
  <si>
    <t>NOTES:</t>
  </si>
  <si>
    <t xml:space="preserve">Although this was significantly colder than December 2011, the mean of 4.2C was spot on average. It was also significantly milder than Dec </t>
  </si>
  <si>
    <t>2010 had been! The rainfall total of 125.5mm was the highest recorded for this month, beating the previous high of 103.4mm in 1993.</t>
  </si>
  <si>
    <t xml:space="preserve">Froost occurrence was a little below average, and there were a number of very mild days that occurred in the final ten days of the month. </t>
  </si>
  <si>
    <t>Dec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</si>
</sst>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165" fontId="0" fillId="2" borderId="11" xfId="0" applyNumberFormat="1" applyFont="1" applyFill="1" applyBorder="1" applyAlignment="1">
      <alignment horizontal="center"/>
    </xf>
    <xf numFmtId="165" fontId="0" fillId="2" borderId="24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4.9</c:v>
                </c:pt>
                <c:pt idx="1">
                  <c:v>5.7</c:v>
                </c:pt>
                <c:pt idx="2">
                  <c:v>7.6</c:v>
                </c:pt>
                <c:pt idx="3">
                  <c:v>6.7</c:v>
                </c:pt>
                <c:pt idx="4">
                  <c:v>3.5</c:v>
                </c:pt>
                <c:pt idx="5">
                  <c:v>4</c:v>
                </c:pt>
                <c:pt idx="6">
                  <c:v>5.9</c:v>
                </c:pt>
                <c:pt idx="7">
                  <c:v>6.2</c:v>
                </c:pt>
                <c:pt idx="8">
                  <c:v>8.3</c:v>
                </c:pt>
                <c:pt idx="9">
                  <c:v>5.9</c:v>
                </c:pt>
                <c:pt idx="10">
                  <c:v>2</c:v>
                </c:pt>
                <c:pt idx="11">
                  <c:v>-0.8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-3.6</c:v>
                </c:pt>
                <c:pt idx="1">
                  <c:v>-2.6</c:v>
                </c:pt>
                <c:pt idx="2">
                  <c:v>-1.7</c:v>
                </c:pt>
                <c:pt idx="3">
                  <c:v>1.5</c:v>
                </c:pt>
                <c:pt idx="4">
                  <c:v>-0.3</c:v>
                </c:pt>
                <c:pt idx="5">
                  <c:v>-4.1</c:v>
                </c:pt>
                <c:pt idx="6">
                  <c:v>-1.4</c:v>
                </c:pt>
                <c:pt idx="7">
                  <c:v>0.3</c:v>
                </c:pt>
                <c:pt idx="8">
                  <c:v>4.3</c:v>
                </c:pt>
                <c:pt idx="9">
                  <c:v>0.4</c:v>
                </c:pt>
                <c:pt idx="10">
                  <c:v>-5.8</c:v>
                </c:pt>
                <c:pt idx="11">
                  <c:v>-5.2</c:v>
                </c:pt>
                <c:pt idx="12">
                  <c:v>-6</c:v>
                </c:pt>
              </c:numCache>
            </c:numRef>
          </c:val>
          <c:smooth val="0"/>
        </c:ser>
        <c:marker val="1"/>
        <c:axId val="42965135"/>
        <c:axId val="51141896"/>
      </c:lineChart>
      <c:catAx>
        <c:axId val="42965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41896"/>
        <c:crosses val="autoZero"/>
        <c:auto val="1"/>
        <c:lblOffset val="100"/>
        <c:noMultiLvlLbl val="0"/>
      </c:catAx>
      <c:valAx>
        <c:axId val="51141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29651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</c:v>
                </c:pt>
                <c:pt idx="1">
                  <c:v>5.5</c:v>
                </c:pt>
                <c:pt idx="2">
                  <c:v>2.1</c:v>
                </c:pt>
                <c:pt idx="3">
                  <c:v>5.7</c:v>
                </c:pt>
                <c:pt idx="4">
                  <c:v>0</c:v>
                </c:pt>
                <c:pt idx="5">
                  <c:v>6.6</c:v>
                </c:pt>
                <c:pt idx="6">
                  <c:v>0</c:v>
                </c:pt>
                <c:pt idx="7">
                  <c:v>0.4</c:v>
                </c:pt>
                <c:pt idx="8">
                  <c:v>0.1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7623881"/>
        <c:axId val="48852882"/>
      </c:barChart>
      <c:catAx>
        <c:axId val="57623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52882"/>
        <c:crosses val="autoZero"/>
        <c:auto val="1"/>
        <c:lblOffset val="100"/>
        <c:noMultiLvlLbl val="0"/>
      </c:catAx>
      <c:valAx>
        <c:axId val="48852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76238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3</c:v>
                </c:pt>
                <c:pt idx="1">
                  <c:v>1.3</c:v>
                </c:pt>
                <c:pt idx="2">
                  <c:v>2.6</c:v>
                </c:pt>
                <c:pt idx="3">
                  <c:v>1</c:v>
                </c:pt>
                <c:pt idx="4">
                  <c:v>3.6</c:v>
                </c:pt>
                <c:pt idx="5">
                  <c:v>0</c:v>
                </c:pt>
                <c:pt idx="6">
                  <c:v>3.7</c:v>
                </c:pt>
                <c:pt idx="7">
                  <c:v>0.5</c:v>
                </c:pt>
                <c:pt idx="8">
                  <c:v>0</c:v>
                </c:pt>
                <c:pt idx="9">
                  <c:v>0.6</c:v>
                </c:pt>
                <c:pt idx="10">
                  <c:v>3.2</c:v>
                </c:pt>
                <c:pt idx="11">
                  <c:v>0</c:v>
                </c:pt>
              </c:numCache>
            </c:numRef>
          </c:val>
        </c:ser>
        <c:axId val="37022755"/>
        <c:axId val="64769340"/>
      </c:barChart>
      <c:catAx>
        <c:axId val="37022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69340"/>
        <c:crosses val="autoZero"/>
        <c:auto val="1"/>
        <c:lblOffset val="100"/>
        <c:noMultiLvlLbl val="0"/>
      </c:catAx>
      <c:valAx>
        <c:axId val="64769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70227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-6.8</c:v>
                </c:pt>
                <c:pt idx="1">
                  <c:v>-7.1</c:v>
                </c:pt>
                <c:pt idx="2">
                  <c:v>-3.8</c:v>
                </c:pt>
                <c:pt idx="3">
                  <c:v>-2.2</c:v>
                </c:pt>
                <c:pt idx="4">
                  <c:v>-3.9</c:v>
                </c:pt>
                <c:pt idx="5">
                  <c:v>-7.9</c:v>
                </c:pt>
                <c:pt idx="6">
                  <c:v>-2</c:v>
                </c:pt>
                <c:pt idx="7">
                  <c:v>-4</c:v>
                </c:pt>
                <c:pt idx="8">
                  <c:v>1</c:v>
                </c:pt>
                <c:pt idx="9">
                  <c:v>-2.7</c:v>
                </c:pt>
                <c:pt idx="10">
                  <c:v>-8.4</c:v>
                </c:pt>
                <c:pt idx="11">
                  <c:v>-8.3</c:v>
                </c:pt>
                <c:pt idx="12">
                  <c:v>-9.2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46053149"/>
        <c:axId val="11825158"/>
      </c:lineChart>
      <c:catAx>
        <c:axId val="46053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25158"/>
        <c:crosses val="autoZero"/>
        <c:auto val="1"/>
        <c:lblOffset val="100"/>
        <c:noMultiLvlLbl val="0"/>
      </c:catAx>
      <c:valAx>
        <c:axId val="11825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60531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3.1</c:v>
                </c:pt>
                <c:pt idx="1">
                  <c:v>2</c:v>
                </c:pt>
                <c:pt idx="2">
                  <c:v>3.4</c:v>
                </c:pt>
                <c:pt idx="3">
                  <c:v>3.4</c:v>
                </c:pt>
                <c:pt idx="4">
                  <c:v>2.8</c:v>
                </c:pt>
                <c:pt idx="5">
                  <c:v>1</c:v>
                </c:pt>
                <c:pt idx="6">
                  <c:v>2.6</c:v>
                </c:pt>
                <c:pt idx="7">
                  <c:v>3</c:v>
                </c:pt>
                <c:pt idx="8">
                  <c:v>5.7</c:v>
                </c:pt>
                <c:pt idx="9">
                  <c:v>2.6</c:v>
                </c:pt>
                <c:pt idx="10">
                  <c:v>0.8</c:v>
                </c:pt>
                <c:pt idx="11">
                  <c:v>1.3</c:v>
                </c:pt>
                <c:pt idx="12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3.5</c:v>
                </c:pt>
                <c:pt idx="1">
                  <c:v>2.4</c:v>
                </c:pt>
                <c:pt idx="2">
                  <c:v>3.8</c:v>
                </c:pt>
                <c:pt idx="3">
                  <c:v>3.8</c:v>
                </c:pt>
                <c:pt idx="4">
                  <c:v>3.4</c:v>
                </c:pt>
                <c:pt idx="5">
                  <c:v>1.9</c:v>
                </c:pt>
                <c:pt idx="6">
                  <c:v>3.1</c:v>
                </c:pt>
                <c:pt idx="7">
                  <c:v>3.4</c:v>
                </c:pt>
                <c:pt idx="8">
                  <c:v>5.8</c:v>
                </c:pt>
                <c:pt idx="9">
                  <c:v>3.2</c:v>
                </c:pt>
                <c:pt idx="10">
                  <c:v>2.8</c:v>
                </c:pt>
                <c:pt idx="11">
                  <c:v>1.9</c:v>
                </c:pt>
                <c:pt idx="12">
                  <c:v>1.4</c:v>
                </c:pt>
              </c:numCache>
            </c:numRef>
          </c:val>
          <c:smooth val="0"/>
        </c:ser>
        <c:marker val="1"/>
        <c:axId val="39317559"/>
        <c:axId val="18313712"/>
      </c:lineChart>
      <c:catAx>
        <c:axId val="39317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13712"/>
        <c:crosses val="autoZero"/>
        <c:auto val="1"/>
        <c:lblOffset val="100"/>
        <c:noMultiLvlLbl val="0"/>
      </c:catAx>
      <c:valAx>
        <c:axId val="18313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93175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8.9</c:v>
                </c:pt>
                <c:pt idx="1">
                  <c:v>8.6</c:v>
                </c:pt>
                <c:pt idx="2">
                  <c:v>8.3</c:v>
                </c:pt>
                <c:pt idx="3">
                  <c:v>8.1</c:v>
                </c:pt>
                <c:pt idx="4">
                  <c:v>8</c:v>
                </c:pt>
                <c:pt idx="5">
                  <c:v>7.9</c:v>
                </c:pt>
                <c:pt idx="6">
                  <c:v>7.8</c:v>
                </c:pt>
                <c:pt idx="7">
                  <c:v>7.7</c:v>
                </c:pt>
                <c:pt idx="8">
                  <c:v>7.6</c:v>
                </c:pt>
                <c:pt idx="9">
                  <c:v>7.6</c:v>
                </c:pt>
                <c:pt idx="10">
                  <c:v>7.4</c:v>
                </c:pt>
                <c:pt idx="11">
                  <c:v>7.4</c:v>
                </c:pt>
                <c:pt idx="12">
                  <c:v>7.2</c:v>
                </c:pt>
              </c:numCache>
            </c:numRef>
          </c:val>
          <c:smooth val="0"/>
        </c:ser>
        <c:marker val="1"/>
        <c:axId val="30605681"/>
        <c:axId val="7015674"/>
      </c:lineChart>
      <c:catAx>
        <c:axId val="30605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15674"/>
        <c:crosses val="autoZero"/>
        <c:auto val="1"/>
        <c:lblOffset val="100"/>
        <c:noMultiLvlLbl val="0"/>
      </c:catAx>
      <c:valAx>
        <c:axId val="7015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06056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1013.5993873345301</c:v>
                </c:pt>
                <c:pt idx="1">
                  <c:v>1016.4041354313188</c:v>
                </c:pt>
                <c:pt idx="2">
                  <c:v>1005.5058717767963</c:v>
                </c:pt>
                <c:pt idx="3">
                  <c:v>1002.23537019761</c:v>
                </c:pt>
                <c:pt idx="4">
                  <c:v>1009.3628060757799</c:v>
                </c:pt>
                <c:pt idx="5">
                  <c:v>1015.1752650986751</c:v>
                </c:pt>
                <c:pt idx="6">
                  <c:v>1000.8624197272306</c:v>
                </c:pt>
                <c:pt idx="7">
                  <c:v>1024.762723236141</c:v>
                </c:pt>
                <c:pt idx="8">
                  <c:v>1018.4915585195217</c:v>
                </c:pt>
                <c:pt idx="9">
                  <c:v>1023.9937608691447</c:v>
                </c:pt>
                <c:pt idx="10">
                  <c:v>1031.2039917646862</c:v>
                </c:pt>
                <c:pt idx="11">
                  <c:v>1021.5993335180844</c:v>
                </c:pt>
                <c:pt idx="12">
                  <c:v>1007.9740521792736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3141067"/>
        <c:axId val="31398692"/>
      </c:lineChart>
      <c:catAx>
        <c:axId val="63141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98692"/>
        <c:crosses val="autoZero"/>
        <c:auto val="1"/>
        <c:lblOffset val="100"/>
        <c:noMultiLvlLbl val="0"/>
      </c:catAx>
      <c:valAx>
        <c:axId val="31398692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3141067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2.0328379012064572</c:v>
                </c:pt>
                <c:pt idx="1">
                  <c:v>-2.5641382783172433</c:v>
                </c:pt>
                <c:pt idx="2">
                  <c:v>5.243266593039384</c:v>
                </c:pt>
                <c:pt idx="3">
                  <c:v>2.7626108386135355</c:v>
                </c:pt>
                <c:pt idx="4">
                  <c:v>-1.0801970400642782</c:v>
                </c:pt>
                <c:pt idx="5">
                  <c:v>-3.0422087628365087</c:v>
                </c:pt>
                <c:pt idx="6">
                  <c:v>0.2196158979464571</c:v>
                </c:pt>
                <c:pt idx="7">
                  <c:v>0.23832426818366992</c:v>
                </c:pt>
                <c:pt idx="8">
                  <c:v>4.955914184109056</c:v>
                </c:pt>
                <c:pt idx="9">
                  <c:v>-1.1189523549017695</c:v>
                </c:pt>
                <c:pt idx="10">
                  <c:v>-5.53171158585432</c:v>
                </c:pt>
                <c:pt idx="11">
                  <c:v>-2.995838744052591</c:v>
                </c:pt>
                <c:pt idx="12">
                  <c:v>-6.386839140235062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4152773"/>
        <c:axId val="60266094"/>
      </c:lineChart>
      <c:catAx>
        <c:axId val="1415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66094"/>
        <c:crosses val="autoZero"/>
        <c:auto val="1"/>
        <c:lblOffset val="100"/>
        <c:noMultiLvlLbl val="0"/>
      </c:catAx>
      <c:valAx>
        <c:axId val="60266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41527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0.032</cdr:y>
    </cdr:from>
    <cdr:to>
      <cdr:x>0.93625</cdr:x>
      <cdr:y>0.0675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e8ce3d0-a73c-4645-971a-d779aa9849c2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0.02825</cdr:y>
    </cdr:from>
    <cdr:to>
      <cdr:x>0.89675</cdr:x>
      <cdr:y>0.064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7747cf7-bf34-4ca2-9a2b-a3195142cd38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0.0355</cdr:y>
    </cdr:from>
    <cdr:to>
      <cdr:x>0.90175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ddd6c3f-47af-4506-9f7b-104c27f1d6da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</cdr:x>
      <cdr:y>0.51175</cdr:y>
    </cdr:from>
    <cdr:to>
      <cdr:x>0.5195</cdr:x>
      <cdr:y>0.551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896100" y="3552825"/>
          <a:ext cx="123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0ed3abf-0e3a-4958-820c-d52bc40a121a}" type="TxLink">
            <a:rPr lang="en-US" cap="none" sz="1000" b="0" i="0" u="none" baseline="0">
              <a:latin typeface="Arial"/>
              <a:ea typeface="Arial"/>
              <a:cs typeface="Arial"/>
            </a:rPr>
            <a:t>3.0 </a:t>
          </a:fld>
        </a:p>
      </cdr:txBody>
    </cdr:sp>
  </cdr:relSizeAnchor>
  <cdr:relSizeAnchor xmlns:cdr="http://schemas.openxmlformats.org/drawingml/2006/chartDrawing">
    <cdr:from>
      <cdr:x>0.7975</cdr:x>
      <cdr:y>0.026</cdr:y>
    </cdr:from>
    <cdr:to>
      <cdr:x>0.88675</cdr:x>
      <cdr:y>0.06025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10251c3-b4e5-4e8b-86b4-f563c700f496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0.8455</cdr:x>
      <cdr:y>0.024</cdr:y>
    </cdr:from>
    <cdr:to>
      <cdr:x>0.93375</cdr:x>
      <cdr:y>0.05825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0000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d8df402-7a2a-48fa-bd43-3fb3c4533bbb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0.026</cdr:y>
    </cdr:from>
    <cdr:to>
      <cdr:x>0.91375</cdr:x>
      <cdr:y>0.06025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30260ad-138b-4b1b-ba9b-41fc7d0aa5eb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0.81675</cdr:x>
      <cdr:y>0.02825</cdr:y>
    </cdr:from>
    <cdr:to>
      <cdr:x>0.90575</cdr:x>
      <cdr:y>0.064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ad78f67-555d-48c5-9d94-194ae837d80f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0.0375</cdr:y>
    </cdr:from>
    <cdr:to>
      <cdr:x>0.92725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15700" y="257175"/>
          <a:ext cx="1219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64e29f8-b2df-42f4-9e14-dee4d6b159ac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7" activePane="bottomLeft" state="split"/>
      <selection pane="topLeft" activeCell="R4" sqref="R4"/>
      <selection pane="bottomLeft" activeCell="N32" sqref="N32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162</v>
      </c>
      <c r="R4" s="60">
        <v>2012</v>
      </c>
      <c r="S4" s="60"/>
      <c r="T4" s="7"/>
      <c r="U4" s="7"/>
      <c r="V4" s="60"/>
      <c r="W4" s="18"/>
      <c r="X4" s="102"/>
      <c r="Y4" s="99"/>
      <c r="Z4" s="150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51"/>
      <c r="AA5" s="132"/>
      <c r="AB5" s="42" t="s">
        <v>85</v>
      </c>
    </row>
    <row r="6" spans="1:27" ht="13.5" customHeight="1" thickBot="1">
      <c r="A6" s="31" t="s">
        <v>0</v>
      </c>
      <c r="B6" s="145" t="s">
        <v>1</v>
      </c>
      <c r="C6" s="146"/>
      <c r="D6" s="146"/>
      <c r="E6" s="146"/>
      <c r="F6" s="147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8" t="s">
        <v>26</v>
      </c>
      <c r="Z6" s="151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8"/>
      <c r="Z7" s="151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9"/>
      <c r="Z8" s="152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2.8</v>
      </c>
      <c r="C9" s="65">
        <v>2.5</v>
      </c>
      <c r="D9" s="65">
        <v>4.9</v>
      </c>
      <c r="E9" s="65">
        <v>-3.6</v>
      </c>
      <c r="F9" s="66">
        <f aca="true" t="shared" si="0" ref="F9:F39">AVERAGE(D9:E9)</f>
        <v>0.6500000000000001</v>
      </c>
      <c r="G9" s="67">
        <f>100*(AJ9/AH9)</f>
        <v>94.67911953477775</v>
      </c>
      <c r="H9" s="67">
        <f aca="true" t="shared" si="1" ref="H9:H39">AK9</f>
        <v>2.0328379012064572</v>
      </c>
      <c r="I9" s="68">
        <v>-6.8</v>
      </c>
      <c r="J9" s="66"/>
      <c r="K9" s="68">
        <v>3.1</v>
      </c>
      <c r="L9" s="65">
        <v>3.5</v>
      </c>
      <c r="M9" s="65"/>
      <c r="N9" s="65">
        <v>6.8</v>
      </c>
      <c r="O9" s="66">
        <v>8.9</v>
      </c>
      <c r="P9" s="69" t="s">
        <v>104</v>
      </c>
      <c r="Q9" s="70">
        <v>14</v>
      </c>
      <c r="R9" s="67">
        <v>3</v>
      </c>
      <c r="S9" s="67"/>
      <c r="T9" s="67">
        <v>0</v>
      </c>
      <c r="U9" s="67"/>
      <c r="V9" s="71">
        <v>5</v>
      </c>
      <c r="W9" s="64">
        <v>1003</v>
      </c>
      <c r="X9" s="121">
        <f aca="true" t="shared" si="2" ref="X9:X39">W9+AU17</f>
        <v>1013.5993873345301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7.468490409399528</v>
      </c>
      <c r="AI9">
        <f aca="true" t="shared" si="5" ref="AI9:AI39">IF(W9&gt;=0,6.107*EXP(17.38*(C9/(239+C9))),6.107*EXP(22.44*(C9/(272.4+C9))))</f>
        <v>7.310800962158791</v>
      </c>
      <c r="AJ9">
        <f aca="true" t="shared" si="6" ref="AJ9:AJ39">IF(C9&gt;=0,AI9-(0.000799*1000*(B9-C9)),AI9-(0.00072*1000*(B9-C9)))</f>
        <v>7.071100962158791</v>
      </c>
      <c r="AK9">
        <f>239*LN(AJ9/6.107)/(17.38-LN(AJ9/6.107))</f>
        <v>2.0328379012064572</v>
      </c>
      <c r="AM9">
        <f>COUNTIF(V9:V39,"&lt;1")</f>
        <v>7</v>
      </c>
      <c r="AN9">
        <f>COUNTIF(E9:E39,"&lt;0")</f>
        <v>10</v>
      </c>
      <c r="AO9">
        <f>COUNTIF(I9:I39,"&lt;0")</f>
        <v>16</v>
      </c>
      <c r="AP9">
        <f>COUNTIF(Q9:Q39,"&gt;=39")</f>
        <v>0</v>
      </c>
    </row>
    <row r="10" spans="1:37" ht="12.75">
      <c r="A10" s="72">
        <v>2</v>
      </c>
      <c r="B10" s="73">
        <v>-1.7</v>
      </c>
      <c r="C10" s="74">
        <v>-2</v>
      </c>
      <c r="D10" s="74">
        <v>5.7</v>
      </c>
      <c r="E10" s="74">
        <v>-2.6</v>
      </c>
      <c r="F10" s="75">
        <f t="shared" si="0"/>
        <v>1.55</v>
      </c>
      <c r="G10" s="67">
        <f aca="true" t="shared" si="7" ref="G10:G39">100*(AJ10/AH10)</f>
        <v>93.8027132511387</v>
      </c>
      <c r="H10" s="76">
        <f t="shared" si="1"/>
        <v>-2.5641382783172433</v>
      </c>
      <c r="I10" s="77">
        <v>-7.1</v>
      </c>
      <c r="J10" s="75"/>
      <c r="K10" s="77">
        <v>2</v>
      </c>
      <c r="L10" s="74">
        <v>2.4</v>
      </c>
      <c r="M10" s="74"/>
      <c r="N10" s="74">
        <v>6.6</v>
      </c>
      <c r="O10" s="75">
        <v>8.6</v>
      </c>
      <c r="P10" s="78" t="s">
        <v>105</v>
      </c>
      <c r="Q10" s="79">
        <v>9</v>
      </c>
      <c r="R10" s="76">
        <v>1.3</v>
      </c>
      <c r="S10" s="76"/>
      <c r="T10" s="76">
        <v>5.5</v>
      </c>
      <c r="U10" s="76"/>
      <c r="V10" s="80">
        <v>2</v>
      </c>
      <c r="W10" s="73">
        <v>1005.6</v>
      </c>
      <c r="X10" s="121">
        <f t="shared" si="2"/>
        <v>1016.4041354313188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5.39205510851514</v>
      </c>
      <c r="AI10">
        <f t="shared" si="5"/>
        <v>5.273893991783833</v>
      </c>
      <c r="AJ10">
        <f t="shared" si="6"/>
        <v>5.057893991783833</v>
      </c>
      <c r="AK10">
        <f aca="true" t="shared" si="12" ref="AK10:AK39">239*LN(AJ10/6.107)/(17.38-LN(AJ10/6.107))</f>
        <v>-2.5641382783172433</v>
      </c>
    </row>
    <row r="11" spans="1:37" ht="12.75">
      <c r="A11" s="63">
        <v>3</v>
      </c>
      <c r="B11" s="64">
        <v>5.7</v>
      </c>
      <c r="C11" s="65">
        <v>5.5</v>
      </c>
      <c r="D11" s="65">
        <v>7.6</v>
      </c>
      <c r="E11" s="65">
        <v>-1.7</v>
      </c>
      <c r="F11" s="66">
        <f t="shared" si="0"/>
        <v>2.9499999999999997</v>
      </c>
      <c r="G11" s="67">
        <f t="shared" si="7"/>
        <v>96.87551015475142</v>
      </c>
      <c r="H11" s="67">
        <f t="shared" si="1"/>
        <v>5.243266593039384</v>
      </c>
      <c r="I11" s="68">
        <v>-3.8</v>
      </c>
      <c r="J11" s="66"/>
      <c r="K11" s="68">
        <v>3.4</v>
      </c>
      <c r="L11" s="65">
        <v>3.8</v>
      </c>
      <c r="M11" s="65"/>
      <c r="N11" s="65">
        <v>6.3</v>
      </c>
      <c r="O11" s="66">
        <v>8.3</v>
      </c>
      <c r="P11" s="69" t="s">
        <v>106</v>
      </c>
      <c r="Q11" s="70">
        <v>20</v>
      </c>
      <c r="R11" s="67">
        <v>2.6</v>
      </c>
      <c r="S11" s="67"/>
      <c r="T11" s="67">
        <v>2.1</v>
      </c>
      <c r="U11" s="67"/>
      <c r="V11" s="71">
        <v>7</v>
      </c>
      <c r="W11" s="64">
        <v>995.1</v>
      </c>
      <c r="X11" s="121">
        <f t="shared" si="2"/>
        <v>1005.5058717767963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9.154837291812974</v>
      </c>
      <c r="AI11">
        <f t="shared" si="5"/>
        <v>9.028595330281249</v>
      </c>
      <c r="AJ11">
        <f t="shared" si="6"/>
        <v>8.868795330281248</v>
      </c>
      <c r="AK11">
        <f t="shared" si="12"/>
        <v>5.243266593039384</v>
      </c>
    </row>
    <row r="12" spans="1:37" ht="12.75">
      <c r="A12" s="72">
        <v>4</v>
      </c>
      <c r="B12" s="73">
        <v>4</v>
      </c>
      <c r="C12" s="74">
        <v>3.5</v>
      </c>
      <c r="D12" s="74">
        <v>6.7</v>
      </c>
      <c r="E12" s="74">
        <v>1.5</v>
      </c>
      <c r="F12" s="75">
        <f t="shared" si="0"/>
        <v>4.1</v>
      </c>
      <c r="G12" s="67">
        <f t="shared" si="7"/>
        <v>91.62280055549992</v>
      </c>
      <c r="H12" s="76">
        <f t="shared" si="1"/>
        <v>2.7626108386135355</v>
      </c>
      <c r="I12" s="77">
        <v>-2.2</v>
      </c>
      <c r="J12" s="75"/>
      <c r="K12" s="77">
        <v>3.4</v>
      </c>
      <c r="L12" s="74">
        <v>3.8</v>
      </c>
      <c r="M12" s="74"/>
      <c r="N12" s="74">
        <v>6.2</v>
      </c>
      <c r="O12" s="75">
        <v>8.1</v>
      </c>
      <c r="P12" s="78" t="s">
        <v>104</v>
      </c>
      <c r="Q12" s="79">
        <v>21</v>
      </c>
      <c r="R12" s="76">
        <v>1</v>
      </c>
      <c r="S12" s="76"/>
      <c r="T12" s="76">
        <v>5.7</v>
      </c>
      <c r="U12" s="76"/>
      <c r="V12" s="80">
        <v>8</v>
      </c>
      <c r="W12" s="73">
        <v>991.8</v>
      </c>
      <c r="X12" s="121">
        <f t="shared" si="2"/>
        <v>1002.23537019761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8.129717614725772</v>
      </c>
      <c r="AI12">
        <f t="shared" si="5"/>
        <v>7.848174955865539</v>
      </c>
      <c r="AJ12">
        <f t="shared" si="6"/>
        <v>7.448674955865539</v>
      </c>
      <c r="AK12">
        <f t="shared" si="12"/>
        <v>2.7626108386135355</v>
      </c>
    </row>
    <row r="13" spans="1:37" ht="12.75">
      <c r="A13" s="63">
        <v>5</v>
      </c>
      <c r="B13" s="64">
        <v>0</v>
      </c>
      <c r="C13" s="65">
        <v>-0.4</v>
      </c>
      <c r="D13" s="65">
        <v>3.5</v>
      </c>
      <c r="E13" s="65">
        <v>-0.3</v>
      </c>
      <c r="F13" s="66">
        <f t="shared" si="0"/>
        <v>1.6</v>
      </c>
      <c r="G13" s="67">
        <f t="shared" si="7"/>
        <v>92.41247506966373</v>
      </c>
      <c r="H13" s="67">
        <f t="shared" si="1"/>
        <v>-1.0801970400642782</v>
      </c>
      <c r="I13" s="68">
        <v>-3.9</v>
      </c>
      <c r="J13" s="66"/>
      <c r="K13" s="68">
        <v>2.8</v>
      </c>
      <c r="L13" s="65">
        <v>3.4</v>
      </c>
      <c r="M13" s="65"/>
      <c r="N13" s="65">
        <v>6.3</v>
      </c>
      <c r="O13" s="66">
        <v>8</v>
      </c>
      <c r="P13" s="69" t="s">
        <v>104</v>
      </c>
      <c r="Q13" s="70">
        <v>14</v>
      </c>
      <c r="R13" s="67">
        <v>3.6</v>
      </c>
      <c r="S13" s="67"/>
      <c r="T13" s="67">
        <v>0</v>
      </c>
      <c r="U13" s="67"/>
      <c r="V13" s="71">
        <v>0</v>
      </c>
      <c r="W13" s="64">
        <v>998.7</v>
      </c>
      <c r="X13" s="121">
        <f t="shared" si="2"/>
        <v>1009.3628060757799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6.107</v>
      </c>
      <c r="AI13">
        <f t="shared" si="5"/>
        <v>5.931629852504364</v>
      </c>
      <c r="AJ13">
        <f t="shared" si="6"/>
        <v>5.643629852504364</v>
      </c>
      <c r="AK13">
        <f t="shared" si="12"/>
        <v>-1.0801970400642782</v>
      </c>
    </row>
    <row r="14" spans="1:37" ht="12.75">
      <c r="A14" s="72">
        <v>6</v>
      </c>
      <c r="B14" s="73">
        <v>-1.3</v>
      </c>
      <c r="C14" s="74">
        <v>-1.9</v>
      </c>
      <c r="D14" s="74">
        <v>4</v>
      </c>
      <c r="E14" s="74">
        <v>-4.1</v>
      </c>
      <c r="F14" s="75">
        <f t="shared" si="0"/>
        <v>-0.04999999999999982</v>
      </c>
      <c r="G14" s="67">
        <f t="shared" si="7"/>
        <v>87.89492508366084</v>
      </c>
      <c r="H14" s="76">
        <f t="shared" si="1"/>
        <v>-3.0422087628365087</v>
      </c>
      <c r="I14" s="77">
        <v>-7.9</v>
      </c>
      <c r="J14" s="75"/>
      <c r="K14" s="77">
        <v>1</v>
      </c>
      <c r="L14" s="74">
        <v>1.9</v>
      </c>
      <c r="M14" s="74"/>
      <c r="N14" s="74">
        <v>6.1</v>
      </c>
      <c r="O14" s="75">
        <v>7.9</v>
      </c>
      <c r="P14" s="78" t="s">
        <v>109</v>
      </c>
      <c r="Q14" s="79">
        <v>30</v>
      </c>
      <c r="R14" s="76">
        <v>0</v>
      </c>
      <c r="S14" s="76"/>
      <c r="T14" s="76">
        <v>6.6</v>
      </c>
      <c r="U14" s="76"/>
      <c r="V14" s="80">
        <v>8</v>
      </c>
      <c r="W14" s="73">
        <v>1004.4</v>
      </c>
      <c r="X14" s="121">
        <f t="shared" si="2"/>
        <v>1015.1752650986751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5.553248472803667</v>
      </c>
      <c r="AI14">
        <f t="shared" si="5"/>
        <v>5.313023584880323</v>
      </c>
      <c r="AJ14">
        <f t="shared" si="6"/>
        <v>4.881023584880323</v>
      </c>
      <c r="AK14">
        <f t="shared" si="12"/>
        <v>-3.0422087628365087</v>
      </c>
    </row>
    <row r="15" spans="1:37" ht="12.75">
      <c r="A15" s="63">
        <v>7</v>
      </c>
      <c r="B15" s="64">
        <v>2.9</v>
      </c>
      <c r="C15" s="65">
        <v>1.9</v>
      </c>
      <c r="D15" s="65">
        <v>5.9</v>
      </c>
      <c r="E15" s="65">
        <v>-1.4</v>
      </c>
      <c r="F15" s="66">
        <f t="shared" si="0"/>
        <v>2.25</v>
      </c>
      <c r="G15" s="67">
        <f t="shared" si="7"/>
        <v>82.49742600968196</v>
      </c>
      <c r="H15" s="67">
        <f t="shared" si="1"/>
        <v>0.2196158979464571</v>
      </c>
      <c r="I15" s="68">
        <v>-2</v>
      </c>
      <c r="J15" s="66"/>
      <c r="K15" s="68">
        <v>2.6</v>
      </c>
      <c r="L15" s="65">
        <v>3.1</v>
      </c>
      <c r="M15" s="65"/>
      <c r="N15" s="65">
        <v>5.8</v>
      </c>
      <c r="O15" s="66">
        <v>7.8</v>
      </c>
      <c r="P15" s="69" t="s">
        <v>113</v>
      </c>
      <c r="Q15" s="70">
        <v>25</v>
      </c>
      <c r="R15" s="67">
        <v>3.7</v>
      </c>
      <c r="S15" s="67"/>
      <c r="T15" s="67" t="s">
        <v>114</v>
      </c>
      <c r="U15" s="67"/>
      <c r="V15" s="71">
        <v>0</v>
      </c>
      <c r="W15" s="64">
        <v>990.4</v>
      </c>
      <c r="X15" s="121">
        <f t="shared" si="2"/>
        <v>1000.8624197272306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7</v>
      </c>
      <c r="AH15">
        <f t="shared" si="11"/>
        <v>7.52171732970973</v>
      </c>
      <c r="AI15">
        <f t="shared" si="5"/>
        <v>7.004223188734711</v>
      </c>
      <c r="AJ15">
        <f t="shared" si="6"/>
        <v>6.205223188734711</v>
      </c>
      <c r="AK15">
        <f t="shared" si="12"/>
        <v>0.2196158979464571</v>
      </c>
    </row>
    <row r="16" spans="1:37" ht="12.75">
      <c r="A16" s="72">
        <v>8</v>
      </c>
      <c r="B16" s="73">
        <v>1.6</v>
      </c>
      <c r="C16" s="74">
        <v>1.1</v>
      </c>
      <c r="D16" s="74">
        <v>6.2</v>
      </c>
      <c r="E16" s="74">
        <v>0.3</v>
      </c>
      <c r="F16" s="75">
        <f t="shared" si="0"/>
        <v>3.25</v>
      </c>
      <c r="G16" s="67">
        <f t="shared" si="7"/>
        <v>90.64094658302267</v>
      </c>
      <c r="H16" s="76">
        <f t="shared" si="1"/>
        <v>0.23832426818366992</v>
      </c>
      <c r="I16" s="77">
        <v>-4</v>
      </c>
      <c r="J16" s="75"/>
      <c r="K16" s="77">
        <v>3</v>
      </c>
      <c r="L16" s="74">
        <v>3.4</v>
      </c>
      <c r="M16" s="74"/>
      <c r="N16" s="74">
        <v>5.9</v>
      </c>
      <c r="O16" s="75">
        <v>7.7</v>
      </c>
      <c r="P16" s="78" t="s">
        <v>104</v>
      </c>
      <c r="Q16" s="79">
        <v>14</v>
      </c>
      <c r="R16" s="76">
        <v>0.5</v>
      </c>
      <c r="S16" s="76"/>
      <c r="T16" s="76">
        <v>0.4</v>
      </c>
      <c r="U16" s="76"/>
      <c r="V16" s="80">
        <v>0</v>
      </c>
      <c r="W16" s="73">
        <v>1014</v>
      </c>
      <c r="X16" s="121">
        <f t="shared" si="2"/>
        <v>1024.762723236141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6.855240365106215</v>
      </c>
      <c r="AI16">
        <f t="shared" si="5"/>
        <v>6.613154757473732</v>
      </c>
      <c r="AJ16">
        <f t="shared" si="6"/>
        <v>6.213654757473733</v>
      </c>
      <c r="AK16">
        <f t="shared" si="12"/>
        <v>0.23832426818366992</v>
      </c>
    </row>
    <row r="17" spans="1:47" ht="12.75">
      <c r="A17" s="63">
        <v>9</v>
      </c>
      <c r="B17" s="64">
        <v>7</v>
      </c>
      <c r="C17" s="65">
        <v>6.1</v>
      </c>
      <c r="D17" s="65">
        <v>8.3</v>
      </c>
      <c r="E17" s="65">
        <v>4.3</v>
      </c>
      <c r="F17" s="66">
        <f t="shared" si="0"/>
        <v>6.300000000000001</v>
      </c>
      <c r="G17" s="67">
        <f t="shared" si="7"/>
        <v>86.80710413571367</v>
      </c>
      <c r="H17" s="67">
        <f t="shared" si="1"/>
        <v>4.955914184109056</v>
      </c>
      <c r="I17" s="68">
        <v>1</v>
      </c>
      <c r="J17" s="66"/>
      <c r="K17" s="68">
        <v>5.7</v>
      </c>
      <c r="L17" s="65">
        <v>5.8</v>
      </c>
      <c r="M17" s="65"/>
      <c r="N17" s="65">
        <v>6.1</v>
      </c>
      <c r="O17" s="66">
        <v>7.6</v>
      </c>
      <c r="P17" s="69" t="s">
        <v>117</v>
      </c>
      <c r="Q17" s="70">
        <v>22</v>
      </c>
      <c r="R17" s="67">
        <v>0</v>
      </c>
      <c r="S17" s="67"/>
      <c r="T17" s="67">
        <v>0.1</v>
      </c>
      <c r="U17" s="67"/>
      <c r="V17" s="71">
        <v>1</v>
      </c>
      <c r="W17" s="64">
        <v>1008</v>
      </c>
      <c r="X17" s="121">
        <f t="shared" si="2"/>
        <v>1018.4915585195217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10.014043920115377</v>
      </c>
      <c r="AI17">
        <f t="shared" si="5"/>
        <v>9.41200153393066</v>
      </c>
      <c r="AJ17">
        <f t="shared" si="6"/>
        <v>8.692901533930659</v>
      </c>
      <c r="AK17">
        <f t="shared" si="12"/>
        <v>4.955914184109056</v>
      </c>
      <c r="AU17">
        <f aca="true" t="shared" si="13" ref="AU17:AU47">W9*(10^(85/(18429.1+(67.53*B9)+(0.003*31)))-1)</f>
        <v>10.59938733453014</v>
      </c>
    </row>
    <row r="18" spans="1:47" ht="12.75">
      <c r="A18" s="72">
        <v>10</v>
      </c>
      <c r="B18" s="73">
        <v>0.6</v>
      </c>
      <c r="C18" s="74">
        <v>0</v>
      </c>
      <c r="D18" s="74">
        <v>5.9</v>
      </c>
      <c r="E18" s="74">
        <v>0.4</v>
      </c>
      <c r="F18" s="75">
        <f t="shared" si="0"/>
        <v>3.1500000000000004</v>
      </c>
      <c r="G18" s="67">
        <f t="shared" si="7"/>
        <v>88.22541361248071</v>
      </c>
      <c r="H18" s="76">
        <f t="shared" si="1"/>
        <v>-1.1189523549017695</v>
      </c>
      <c r="I18" s="77">
        <v>-2.7</v>
      </c>
      <c r="J18" s="75"/>
      <c r="K18" s="77">
        <v>2.6</v>
      </c>
      <c r="L18" s="74">
        <v>3.2</v>
      </c>
      <c r="M18" s="74"/>
      <c r="N18" s="74">
        <v>6.3</v>
      </c>
      <c r="O18" s="75">
        <v>7.6</v>
      </c>
      <c r="P18" s="78" t="s">
        <v>105</v>
      </c>
      <c r="Q18" s="79">
        <v>13</v>
      </c>
      <c r="R18" s="76">
        <v>0.6</v>
      </c>
      <c r="S18" s="76"/>
      <c r="T18" s="76">
        <v>0</v>
      </c>
      <c r="U18" s="76"/>
      <c r="V18" s="80">
        <v>8</v>
      </c>
      <c r="W18" s="73">
        <v>1013.2</v>
      </c>
      <c r="X18" s="121">
        <f t="shared" si="2"/>
        <v>1023.9937608691447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6.378660943113899</v>
      </c>
      <c r="AI18">
        <f t="shared" si="5"/>
        <v>6.107</v>
      </c>
      <c r="AJ18">
        <f t="shared" si="6"/>
        <v>5.6276</v>
      </c>
      <c r="AK18">
        <f t="shared" si="12"/>
        <v>-1.1189523549017695</v>
      </c>
      <c r="AU18">
        <f t="shared" si="13"/>
        <v>10.80413543131878</v>
      </c>
    </row>
    <row r="19" spans="1:47" ht="12.75">
      <c r="A19" s="63">
        <v>11</v>
      </c>
      <c r="B19" s="64">
        <v>-5.2</v>
      </c>
      <c r="C19" s="65">
        <v>-5.3</v>
      </c>
      <c r="D19" s="65">
        <v>2</v>
      </c>
      <c r="E19" s="65">
        <v>-5.8</v>
      </c>
      <c r="F19" s="66">
        <f t="shared" si="0"/>
        <v>-1.9</v>
      </c>
      <c r="G19" s="67">
        <f t="shared" si="7"/>
        <v>97.5073227283148</v>
      </c>
      <c r="H19" s="67">
        <f t="shared" si="1"/>
        <v>-5.53171158585432</v>
      </c>
      <c r="I19" s="68">
        <v>-8.4</v>
      </c>
      <c r="J19" s="66"/>
      <c r="K19" s="68">
        <v>0.8</v>
      </c>
      <c r="L19" s="65">
        <v>2.8</v>
      </c>
      <c r="M19" s="65"/>
      <c r="N19" s="65">
        <v>5.5</v>
      </c>
      <c r="O19" s="66">
        <v>7.4</v>
      </c>
      <c r="P19" s="69" t="s">
        <v>116</v>
      </c>
      <c r="Q19" s="70">
        <v>8</v>
      </c>
      <c r="R19" s="67">
        <v>3.2</v>
      </c>
      <c r="S19" s="67"/>
      <c r="T19" s="67">
        <v>0</v>
      </c>
      <c r="U19" s="67"/>
      <c r="V19" s="71">
        <v>0</v>
      </c>
      <c r="W19" s="64">
        <v>1020.1</v>
      </c>
      <c r="X19" s="121">
        <f t="shared" si="2"/>
        <v>1031.2039917646862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4.149065155671926</v>
      </c>
      <c r="AI19">
        <f t="shared" si="5"/>
        <v>4.117642351549082</v>
      </c>
      <c r="AJ19">
        <f t="shared" si="6"/>
        <v>4.045642351549082</v>
      </c>
      <c r="AK19">
        <f t="shared" si="12"/>
        <v>-5.53171158585432</v>
      </c>
      <c r="AU19">
        <f t="shared" si="13"/>
        <v>10.405871776796236</v>
      </c>
    </row>
    <row r="20" spans="1:47" ht="12.75">
      <c r="A20" s="72">
        <v>12</v>
      </c>
      <c r="B20" s="73">
        <v>-2.7</v>
      </c>
      <c r="C20" s="74">
        <v>-2.8</v>
      </c>
      <c r="D20" s="74">
        <v>-0.8</v>
      </c>
      <c r="E20" s="74">
        <v>-5.2</v>
      </c>
      <c r="F20" s="75">
        <f t="shared" si="0"/>
        <v>-3</v>
      </c>
      <c r="G20" s="67">
        <f t="shared" si="7"/>
        <v>97.82056852510217</v>
      </c>
      <c r="H20" s="76">
        <f t="shared" si="1"/>
        <v>-2.995838744052591</v>
      </c>
      <c r="I20" s="77">
        <v>-8.3</v>
      </c>
      <c r="J20" s="75"/>
      <c r="K20" s="77">
        <v>1.3</v>
      </c>
      <c r="L20" s="74">
        <v>1.9</v>
      </c>
      <c r="M20" s="74"/>
      <c r="N20" s="74">
        <v>5.5</v>
      </c>
      <c r="O20" s="75">
        <v>7.4</v>
      </c>
      <c r="P20" s="78" t="s">
        <v>115</v>
      </c>
      <c r="Q20" s="79">
        <v>7</v>
      </c>
      <c r="R20" s="76">
        <v>0</v>
      </c>
      <c r="S20" s="76"/>
      <c r="T20" s="76">
        <v>0</v>
      </c>
      <c r="U20" s="76"/>
      <c r="V20" s="80">
        <v>8</v>
      </c>
      <c r="W20" s="73">
        <v>1010.7</v>
      </c>
      <c r="X20" s="121">
        <f t="shared" si="2"/>
        <v>1021.5993335180844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5.007060977432383</v>
      </c>
      <c r="AI20">
        <f t="shared" si="5"/>
        <v>4.969935514522895</v>
      </c>
      <c r="AJ20">
        <f t="shared" si="6"/>
        <v>4.897935514522895</v>
      </c>
      <c r="AK20">
        <f t="shared" si="12"/>
        <v>-2.995838744052591</v>
      </c>
      <c r="AU20">
        <f t="shared" si="13"/>
        <v>10.435370197610013</v>
      </c>
    </row>
    <row r="21" spans="1:47" ht="12.75">
      <c r="A21" s="63">
        <v>13</v>
      </c>
      <c r="B21" s="64">
        <v>-5.7</v>
      </c>
      <c r="C21" s="65">
        <v>-5.9</v>
      </c>
      <c r="D21" s="65">
        <v>3.1</v>
      </c>
      <c r="E21" s="65">
        <v>-6</v>
      </c>
      <c r="F21" s="66">
        <f t="shared" si="0"/>
        <v>-1.45</v>
      </c>
      <c r="G21" s="67">
        <f t="shared" si="7"/>
        <v>94.87860992388141</v>
      </c>
      <c r="H21" s="67">
        <f t="shared" si="1"/>
        <v>-6.386839140235062</v>
      </c>
      <c r="I21" s="68">
        <v>-9.2</v>
      </c>
      <c r="J21" s="66"/>
      <c r="K21" s="68">
        <v>0.2</v>
      </c>
      <c r="L21" s="65">
        <v>1.4</v>
      </c>
      <c r="M21" s="65"/>
      <c r="N21" s="65">
        <v>5.3</v>
      </c>
      <c r="O21" s="66">
        <v>7.2</v>
      </c>
      <c r="P21" s="69" t="s">
        <v>115</v>
      </c>
      <c r="Q21" s="70">
        <v>10</v>
      </c>
      <c r="R21" s="67">
        <v>2</v>
      </c>
      <c r="S21" s="67"/>
      <c r="T21" s="67" t="s">
        <v>114</v>
      </c>
      <c r="U21" s="67"/>
      <c r="V21" s="71">
        <v>8</v>
      </c>
      <c r="W21" s="64">
        <v>997.1</v>
      </c>
      <c r="X21" s="121">
        <f t="shared" si="2"/>
        <v>1007.9740521792736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13</v>
      </c>
      <c r="AD21">
        <f t="shared" si="10"/>
        <v>13</v>
      </c>
      <c r="AE21">
        <f t="shared" si="3"/>
        <v>0</v>
      </c>
      <c r="AF21">
        <f t="shared" si="4"/>
        <v>0</v>
      </c>
      <c r="AH21">
        <f t="shared" si="11"/>
        <v>3.994052667227604</v>
      </c>
      <c r="AI21">
        <f t="shared" si="5"/>
        <v>3.9335016502932603</v>
      </c>
      <c r="AJ21">
        <f t="shared" si="6"/>
        <v>3.78950165029326</v>
      </c>
      <c r="AK21">
        <f t="shared" si="12"/>
        <v>-6.386839140235062</v>
      </c>
      <c r="AU21">
        <f t="shared" si="13"/>
        <v>10.662806075779857</v>
      </c>
    </row>
    <row r="22" spans="1:47" ht="12.75">
      <c r="A22" s="72">
        <v>14</v>
      </c>
      <c r="B22" s="73">
        <v>3.1</v>
      </c>
      <c r="C22" s="74">
        <v>3</v>
      </c>
      <c r="D22" s="74">
        <v>7.2</v>
      </c>
      <c r="E22" s="74">
        <v>-5.7</v>
      </c>
      <c r="F22" s="75">
        <f t="shared" si="0"/>
        <v>0.75</v>
      </c>
      <c r="G22" s="67">
        <f t="shared" si="7"/>
        <v>98.24622655120038</v>
      </c>
      <c r="H22" s="76">
        <f t="shared" si="1"/>
        <v>2.850595569582479</v>
      </c>
      <c r="I22" s="77">
        <v>-6.8</v>
      </c>
      <c r="J22" s="75"/>
      <c r="K22" s="77">
        <v>1.8</v>
      </c>
      <c r="L22" s="74">
        <v>2.1</v>
      </c>
      <c r="M22" s="74"/>
      <c r="N22" s="74">
        <v>5.1</v>
      </c>
      <c r="O22" s="75">
        <v>7.1</v>
      </c>
      <c r="P22" s="78" t="s">
        <v>124</v>
      </c>
      <c r="Q22" s="79">
        <v>22</v>
      </c>
      <c r="R22" s="76">
        <v>0</v>
      </c>
      <c r="S22" s="76"/>
      <c r="T22" s="76">
        <v>15.7</v>
      </c>
      <c r="U22" s="76"/>
      <c r="V22" s="80">
        <v>8</v>
      </c>
      <c r="W22" s="73">
        <v>976</v>
      </c>
      <c r="X22" s="121">
        <f t="shared" si="2"/>
        <v>986.3027901142342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7.629177622521602</v>
      </c>
      <c r="AI22">
        <f t="shared" si="5"/>
        <v>7.575279131016056</v>
      </c>
      <c r="AJ22">
        <f t="shared" si="6"/>
        <v>7.495379131016056</v>
      </c>
      <c r="AK22">
        <f t="shared" si="12"/>
        <v>2.850595569582479</v>
      </c>
      <c r="AU22">
        <f t="shared" si="13"/>
        <v>10.775265098675114</v>
      </c>
    </row>
    <row r="23" spans="1:47" ht="12.75">
      <c r="A23" s="63">
        <v>15</v>
      </c>
      <c r="B23" s="64">
        <v>5.8</v>
      </c>
      <c r="C23" s="65">
        <v>5.4</v>
      </c>
      <c r="D23" s="65">
        <v>8.4</v>
      </c>
      <c r="E23" s="65">
        <v>3.1</v>
      </c>
      <c r="F23" s="66">
        <f t="shared" si="0"/>
        <v>5.75</v>
      </c>
      <c r="G23" s="67">
        <f t="shared" si="7"/>
        <v>93.79415862193225</v>
      </c>
      <c r="H23" s="67">
        <f t="shared" si="1"/>
        <v>4.879175302008659</v>
      </c>
      <c r="I23" s="68">
        <v>2.9</v>
      </c>
      <c r="J23" s="66"/>
      <c r="K23" s="68">
        <v>4.5</v>
      </c>
      <c r="L23" s="65">
        <v>4.4</v>
      </c>
      <c r="M23" s="65"/>
      <c r="N23" s="65">
        <v>5.4</v>
      </c>
      <c r="O23" s="66">
        <v>6.9</v>
      </c>
      <c r="P23" s="69" t="s">
        <v>125</v>
      </c>
      <c r="Q23" s="70">
        <v>16</v>
      </c>
      <c r="R23" s="67">
        <v>1.2</v>
      </c>
      <c r="S23" s="67"/>
      <c r="T23" s="67" t="s">
        <v>114</v>
      </c>
      <c r="U23" s="67"/>
      <c r="V23" s="71">
        <v>0</v>
      </c>
      <c r="W23" s="64">
        <v>978.3</v>
      </c>
      <c r="X23" s="121">
        <f t="shared" si="2"/>
        <v>988.526502550212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9.218540243120705</v>
      </c>
      <c r="AI23">
        <f t="shared" si="5"/>
        <v>8.966052258259293</v>
      </c>
      <c r="AJ23">
        <f t="shared" si="6"/>
        <v>8.646452258259293</v>
      </c>
      <c r="AK23">
        <f t="shared" si="12"/>
        <v>4.879175302008659</v>
      </c>
      <c r="AU23">
        <f t="shared" si="13"/>
        <v>10.462419727230657</v>
      </c>
    </row>
    <row r="24" spans="1:47" ht="12.75">
      <c r="A24" s="72">
        <v>16</v>
      </c>
      <c r="B24" s="73">
        <v>4.2</v>
      </c>
      <c r="C24" s="74">
        <v>4</v>
      </c>
      <c r="D24" s="74">
        <v>7.3</v>
      </c>
      <c r="E24" s="74">
        <v>3.1</v>
      </c>
      <c r="F24" s="75">
        <f t="shared" si="0"/>
        <v>5.2</v>
      </c>
      <c r="G24" s="67">
        <f t="shared" si="7"/>
        <v>96.66589594107495</v>
      </c>
      <c r="H24" s="76">
        <f t="shared" si="1"/>
        <v>3.718119005263611</v>
      </c>
      <c r="I24" s="77">
        <v>-0.1</v>
      </c>
      <c r="J24" s="75"/>
      <c r="K24" s="77">
        <v>3.4</v>
      </c>
      <c r="L24" s="74">
        <v>3.8</v>
      </c>
      <c r="M24" s="74"/>
      <c r="N24" s="74">
        <v>5.7</v>
      </c>
      <c r="O24" s="75">
        <v>7</v>
      </c>
      <c r="P24" s="78" t="s">
        <v>126</v>
      </c>
      <c r="Q24" s="79">
        <v>15</v>
      </c>
      <c r="R24" s="76">
        <v>2.4</v>
      </c>
      <c r="S24" s="76"/>
      <c r="T24" s="76">
        <v>2.4</v>
      </c>
      <c r="U24" s="76"/>
      <c r="V24" s="80">
        <v>0</v>
      </c>
      <c r="W24" s="73">
        <v>988.7</v>
      </c>
      <c r="X24" s="121">
        <f t="shared" si="2"/>
        <v>999.0952055569473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8.244808096108713</v>
      </c>
      <c r="AI24">
        <f t="shared" si="5"/>
        <v>8.129717614725772</v>
      </c>
      <c r="AJ24">
        <f t="shared" si="6"/>
        <v>7.969917614725771</v>
      </c>
      <c r="AK24">
        <f t="shared" si="12"/>
        <v>3.718119005263611</v>
      </c>
      <c r="AU24">
        <f t="shared" si="13"/>
        <v>10.762723236140976</v>
      </c>
    </row>
    <row r="25" spans="1:47" ht="12.75">
      <c r="A25" s="63">
        <v>17</v>
      </c>
      <c r="B25" s="64">
        <v>5.5</v>
      </c>
      <c r="C25" s="65">
        <v>5</v>
      </c>
      <c r="D25" s="65">
        <v>8.1</v>
      </c>
      <c r="E25" s="65">
        <v>3.7</v>
      </c>
      <c r="F25" s="66">
        <f t="shared" si="0"/>
        <v>5.9</v>
      </c>
      <c r="G25" s="67">
        <f t="shared" si="7"/>
        <v>92.15371172353925</v>
      </c>
      <c r="H25" s="67">
        <f t="shared" si="1"/>
        <v>4.32965672906864</v>
      </c>
      <c r="I25" s="68">
        <v>0.8</v>
      </c>
      <c r="J25" s="66"/>
      <c r="K25" s="68">
        <v>3.9</v>
      </c>
      <c r="L25" s="65">
        <v>4</v>
      </c>
      <c r="M25" s="65"/>
      <c r="N25" s="65">
        <v>6.8</v>
      </c>
      <c r="O25" s="66">
        <v>7</v>
      </c>
      <c r="P25" s="69" t="s">
        <v>106</v>
      </c>
      <c r="Q25" s="70">
        <v>15</v>
      </c>
      <c r="R25" s="67">
        <v>0.5</v>
      </c>
      <c r="S25" s="67"/>
      <c r="T25" s="67">
        <v>2.3</v>
      </c>
      <c r="U25" s="67"/>
      <c r="V25" s="71">
        <v>6</v>
      </c>
      <c r="W25" s="64">
        <v>989.4</v>
      </c>
      <c r="X25" s="121">
        <f t="shared" si="2"/>
        <v>999.7537375565853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9.028595330281249</v>
      </c>
      <c r="AI25">
        <f t="shared" si="5"/>
        <v>8.719685713352307</v>
      </c>
      <c r="AJ25">
        <f t="shared" si="6"/>
        <v>8.320185713352307</v>
      </c>
      <c r="AK25">
        <f t="shared" si="12"/>
        <v>4.32965672906864</v>
      </c>
      <c r="AU25">
        <f t="shared" si="13"/>
        <v>10.491558519521703</v>
      </c>
    </row>
    <row r="26" spans="1:47" ht="12.75">
      <c r="A26" s="72">
        <v>18</v>
      </c>
      <c r="B26" s="73">
        <v>4.3</v>
      </c>
      <c r="C26" s="74">
        <v>3.9</v>
      </c>
      <c r="D26" s="74">
        <v>6.2</v>
      </c>
      <c r="E26" s="74">
        <v>4.7</v>
      </c>
      <c r="F26" s="75">
        <f t="shared" si="0"/>
        <v>5.45</v>
      </c>
      <c r="G26" s="67">
        <f t="shared" si="7"/>
        <v>93.37839346253499</v>
      </c>
      <c r="H26" s="76">
        <f t="shared" si="1"/>
        <v>3.3275830338064827</v>
      </c>
      <c r="I26" s="77">
        <v>2.1</v>
      </c>
      <c r="J26" s="75"/>
      <c r="K26" s="77">
        <v>4</v>
      </c>
      <c r="L26" s="74">
        <v>4</v>
      </c>
      <c r="M26" s="74"/>
      <c r="N26" s="74">
        <v>6.8</v>
      </c>
      <c r="O26" s="75">
        <v>7.1</v>
      </c>
      <c r="P26" s="78" t="s">
        <v>131</v>
      </c>
      <c r="Q26" s="79">
        <v>10</v>
      </c>
      <c r="R26" s="76">
        <v>0.1</v>
      </c>
      <c r="S26" s="76"/>
      <c r="T26" s="76">
        <v>0</v>
      </c>
      <c r="U26" s="76"/>
      <c r="V26" s="80">
        <v>6</v>
      </c>
      <c r="W26" s="73">
        <v>1004</v>
      </c>
      <c r="X26" s="121">
        <f t="shared" si="2"/>
        <v>1014.5522419739111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8.302890934011156</v>
      </c>
      <c r="AI26">
        <f t="shared" si="5"/>
        <v>8.072706165126084</v>
      </c>
      <c r="AJ26">
        <f t="shared" si="6"/>
        <v>7.753106165126083</v>
      </c>
      <c r="AK26">
        <f t="shared" si="12"/>
        <v>3.3275830338064827</v>
      </c>
      <c r="AU26">
        <f t="shared" si="13"/>
        <v>10.79376086914461</v>
      </c>
    </row>
    <row r="27" spans="1:47" ht="12.75">
      <c r="A27" s="63">
        <v>19</v>
      </c>
      <c r="B27" s="64">
        <v>3.5</v>
      </c>
      <c r="C27" s="65">
        <v>3.2</v>
      </c>
      <c r="D27" s="65">
        <v>6.3</v>
      </c>
      <c r="E27" s="65">
        <v>3.3</v>
      </c>
      <c r="F27" s="66">
        <f t="shared" si="0"/>
        <v>4.8</v>
      </c>
      <c r="G27" s="67">
        <f t="shared" si="7"/>
        <v>94.84644090262549</v>
      </c>
      <c r="H27" s="67">
        <f t="shared" si="1"/>
        <v>2.753237585543981</v>
      </c>
      <c r="I27" s="68">
        <v>0.5</v>
      </c>
      <c r="J27" s="66"/>
      <c r="K27" s="68">
        <v>3</v>
      </c>
      <c r="L27" s="65">
        <v>4.5</v>
      </c>
      <c r="M27" s="65"/>
      <c r="N27" s="65">
        <v>6.9</v>
      </c>
      <c r="O27" s="66">
        <v>7.2</v>
      </c>
      <c r="P27" s="69" t="s">
        <v>132</v>
      </c>
      <c r="Q27" s="70">
        <v>16</v>
      </c>
      <c r="R27" s="67">
        <v>0</v>
      </c>
      <c r="S27" s="67"/>
      <c r="T27" s="67">
        <v>16.2</v>
      </c>
      <c r="U27" s="67"/>
      <c r="V27" s="71">
        <v>8</v>
      </c>
      <c r="W27" s="64">
        <v>1006.6</v>
      </c>
      <c r="X27" s="121">
        <f t="shared" si="2"/>
        <v>1017.210349933958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19</v>
      </c>
      <c r="AF27">
        <f t="shared" si="4"/>
        <v>0</v>
      </c>
      <c r="AH27">
        <f t="shared" si="11"/>
        <v>7.848174955865539</v>
      </c>
      <c r="AI27">
        <f t="shared" si="5"/>
        <v>7.683414621449662</v>
      </c>
      <c r="AJ27">
        <f t="shared" si="6"/>
        <v>7.443714621449662</v>
      </c>
      <c r="AK27">
        <f t="shared" si="12"/>
        <v>2.753237585543981</v>
      </c>
      <c r="AU27">
        <f t="shared" si="13"/>
        <v>11.103991764686214</v>
      </c>
    </row>
    <row r="28" spans="1:47" ht="12.75">
      <c r="A28" s="72">
        <v>20</v>
      </c>
      <c r="B28" s="73">
        <v>5.8</v>
      </c>
      <c r="C28" s="74">
        <v>5.5</v>
      </c>
      <c r="D28" s="74">
        <v>7.3</v>
      </c>
      <c r="E28" s="74">
        <v>5.2</v>
      </c>
      <c r="F28" s="75">
        <f t="shared" si="0"/>
        <v>6.25</v>
      </c>
      <c r="G28" s="67">
        <f t="shared" si="7"/>
        <v>95.33933896790138</v>
      </c>
      <c r="H28" s="76">
        <f t="shared" si="1"/>
        <v>5.113365645210707</v>
      </c>
      <c r="I28" s="77">
        <v>1</v>
      </c>
      <c r="J28" s="75"/>
      <c r="K28" s="77">
        <v>6</v>
      </c>
      <c r="L28" s="74">
        <v>5.5</v>
      </c>
      <c r="M28" s="74"/>
      <c r="N28" s="74">
        <v>7</v>
      </c>
      <c r="O28" s="75">
        <v>7.2</v>
      </c>
      <c r="P28" s="78" t="s">
        <v>132</v>
      </c>
      <c r="Q28" s="79">
        <v>18</v>
      </c>
      <c r="R28" s="76">
        <v>0</v>
      </c>
      <c r="S28" s="76"/>
      <c r="T28" s="76">
        <v>9</v>
      </c>
      <c r="U28" s="76"/>
      <c r="V28" s="80">
        <v>8</v>
      </c>
      <c r="W28" s="73">
        <v>991</v>
      </c>
      <c r="X28" s="121">
        <f t="shared" si="2"/>
        <v>1001.3592599685783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9.218540243120705</v>
      </c>
      <c r="AI28">
        <f t="shared" si="5"/>
        <v>9.028595330281249</v>
      </c>
      <c r="AJ28">
        <f t="shared" si="6"/>
        <v>8.78889533028125</v>
      </c>
      <c r="AK28">
        <f t="shared" si="12"/>
        <v>5.113365645210707</v>
      </c>
      <c r="AU28">
        <f t="shared" si="13"/>
        <v>10.899333518084429</v>
      </c>
    </row>
    <row r="29" spans="1:47" ht="12.75">
      <c r="A29" s="63">
        <v>21</v>
      </c>
      <c r="B29" s="64">
        <v>6.1</v>
      </c>
      <c r="C29" s="65">
        <v>5.8</v>
      </c>
      <c r="D29" s="65">
        <v>7.7</v>
      </c>
      <c r="E29" s="65">
        <v>5.5</v>
      </c>
      <c r="F29" s="66">
        <f t="shared" si="0"/>
        <v>6.6</v>
      </c>
      <c r="G29" s="67">
        <f t="shared" si="7"/>
        <v>95.39777709078787</v>
      </c>
      <c r="H29" s="67">
        <f t="shared" si="1"/>
        <v>5.4204966305147595</v>
      </c>
      <c r="I29" s="68">
        <v>2</v>
      </c>
      <c r="J29" s="66"/>
      <c r="K29" s="68">
        <v>6.5</v>
      </c>
      <c r="L29" s="65">
        <v>6.5</v>
      </c>
      <c r="M29" s="65"/>
      <c r="N29" s="65">
        <v>7</v>
      </c>
      <c r="O29" s="66">
        <v>7.3</v>
      </c>
      <c r="P29" s="69" t="s">
        <v>109</v>
      </c>
      <c r="Q29" s="70">
        <v>14</v>
      </c>
      <c r="R29" s="67">
        <v>0</v>
      </c>
      <c r="S29" s="67"/>
      <c r="T29" s="67">
        <v>9.9</v>
      </c>
      <c r="U29" s="67"/>
      <c r="V29" s="71">
        <v>8</v>
      </c>
      <c r="W29" s="64">
        <v>997</v>
      </c>
      <c r="X29" s="121">
        <f t="shared" si="2"/>
        <v>1007.4107154253907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9.41200153393066</v>
      </c>
      <c r="AI29">
        <f t="shared" si="5"/>
        <v>9.218540243120705</v>
      </c>
      <c r="AJ29">
        <f t="shared" si="6"/>
        <v>8.978840243120706</v>
      </c>
      <c r="AK29">
        <f t="shared" si="12"/>
        <v>5.4204966305147595</v>
      </c>
      <c r="AU29">
        <f t="shared" si="13"/>
        <v>10.874052179273608</v>
      </c>
    </row>
    <row r="30" spans="1:47" ht="12.75">
      <c r="A30" s="72">
        <v>22</v>
      </c>
      <c r="B30" s="73">
        <v>6.5</v>
      </c>
      <c r="C30" s="74">
        <v>6.2</v>
      </c>
      <c r="D30" s="74">
        <v>12.6</v>
      </c>
      <c r="E30" s="74">
        <v>3</v>
      </c>
      <c r="F30" s="75">
        <f t="shared" si="0"/>
        <v>7.8</v>
      </c>
      <c r="G30" s="67">
        <f t="shared" si="7"/>
        <v>95.47376593577069</v>
      </c>
      <c r="H30" s="76">
        <f t="shared" si="1"/>
        <v>5.829769469417261</v>
      </c>
      <c r="I30" s="77">
        <v>-0.5</v>
      </c>
      <c r="J30" s="75"/>
      <c r="K30" s="77">
        <v>7</v>
      </c>
      <c r="L30" s="74">
        <v>8</v>
      </c>
      <c r="M30" s="74"/>
      <c r="N30" s="74">
        <v>7.1</v>
      </c>
      <c r="O30" s="75">
        <v>7.4</v>
      </c>
      <c r="P30" s="78" t="s">
        <v>135</v>
      </c>
      <c r="Q30" s="79">
        <v>16</v>
      </c>
      <c r="R30" s="76">
        <v>0</v>
      </c>
      <c r="S30" s="76"/>
      <c r="T30" s="76">
        <v>10</v>
      </c>
      <c r="U30" s="76"/>
      <c r="V30" s="80">
        <v>8</v>
      </c>
      <c r="W30" s="73">
        <v>992.5</v>
      </c>
      <c r="X30" s="121">
        <f t="shared" si="2"/>
        <v>1002.8488122379833</v>
      </c>
      <c r="Y30" s="127">
        <v>0</v>
      </c>
      <c r="Z30" s="134">
        <v>0</v>
      </c>
      <c r="AA30" s="127">
        <v>0</v>
      </c>
      <c r="AB30">
        <f t="shared" si="8"/>
        <v>22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9.67551615678414</v>
      </c>
      <c r="AI30">
        <f t="shared" si="5"/>
        <v>9.477279648605764</v>
      </c>
      <c r="AJ30">
        <f t="shared" si="6"/>
        <v>9.237579648605765</v>
      </c>
      <c r="AK30">
        <f t="shared" si="12"/>
        <v>5.829769469417261</v>
      </c>
      <c r="AU30">
        <f t="shared" si="13"/>
        <v>10.302790114234238</v>
      </c>
    </row>
    <row r="31" spans="1:47" ht="12.75">
      <c r="A31" s="63">
        <v>23</v>
      </c>
      <c r="B31" s="64">
        <v>9.5</v>
      </c>
      <c r="C31" s="65">
        <v>8.1</v>
      </c>
      <c r="D31" s="65">
        <v>9.7</v>
      </c>
      <c r="E31" s="65">
        <v>6.5</v>
      </c>
      <c r="F31" s="66">
        <f t="shared" si="0"/>
        <v>8.1</v>
      </c>
      <c r="G31" s="67">
        <f t="shared" si="7"/>
        <v>81.53886142346573</v>
      </c>
      <c r="H31" s="67">
        <f t="shared" si="1"/>
        <v>6.502512717173545</v>
      </c>
      <c r="I31" s="68">
        <v>6</v>
      </c>
      <c r="J31" s="66"/>
      <c r="K31" s="68">
        <v>7.5</v>
      </c>
      <c r="L31" s="65">
        <v>8</v>
      </c>
      <c r="M31" s="65"/>
      <c r="N31" s="65">
        <v>7.2</v>
      </c>
      <c r="O31" s="66">
        <v>7.5</v>
      </c>
      <c r="P31" s="69" t="s">
        <v>134</v>
      </c>
      <c r="Q31" s="70">
        <v>25</v>
      </c>
      <c r="R31" s="67">
        <v>0.9</v>
      </c>
      <c r="S31" s="67"/>
      <c r="T31" s="67">
        <v>3.3</v>
      </c>
      <c r="U31" s="67"/>
      <c r="V31" s="71">
        <v>8</v>
      </c>
      <c r="W31" s="64">
        <v>990</v>
      </c>
      <c r="X31" s="121">
        <f t="shared" si="2"/>
        <v>1000.2125216269479</v>
      </c>
      <c r="Y31" s="127">
        <v>0</v>
      </c>
      <c r="Z31" s="134">
        <v>0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11.868195956166188</v>
      </c>
      <c r="AI31">
        <f t="shared" si="5"/>
        <v>10.795791854163713</v>
      </c>
      <c r="AJ31">
        <f t="shared" si="6"/>
        <v>9.677191854163713</v>
      </c>
      <c r="AK31">
        <f t="shared" si="12"/>
        <v>6.502512717173545</v>
      </c>
      <c r="AU31">
        <f t="shared" si="13"/>
        <v>10.226502550212018</v>
      </c>
    </row>
    <row r="32" spans="1:47" ht="12.75">
      <c r="A32" s="72">
        <v>24</v>
      </c>
      <c r="B32" s="73">
        <v>6.4</v>
      </c>
      <c r="C32" s="74">
        <v>6.2</v>
      </c>
      <c r="D32" s="74">
        <v>6.6</v>
      </c>
      <c r="E32" s="74">
        <v>5.1</v>
      </c>
      <c r="F32" s="75">
        <f t="shared" si="0"/>
        <v>5.85</v>
      </c>
      <c r="G32" s="67">
        <f t="shared" si="7"/>
        <v>96.96582203363526</v>
      </c>
      <c r="H32" s="76">
        <f t="shared" si="1"/>
        <v>5.954111626414727</v>
      </c>
      <c r="I32" s="77">
        <v>4</v>
      </c>
      <c r="J32" s="75"/>
      <c r="K32" s="77">
        <v>6.2</v>
      </c>
      <c r="L32" s="74">
        <v>6.6</v>
      </c>
      <c r="M32" s="74"/>
      <c r="N32" s="74">
        <v>7.3</v>
      </c>
      <c r="O32" s="75">
        <v>7.6</v>
      </c>
      <c r="P32" s="78" t="s">
        <v>133</v>
      </c>
      <c r="Q32" s="79">
        <v>13</v>
      </c>
      <c r="R32" s="76">
        <v>1</v>
      </c>
      <c r="S32" s="76"/>
      <c r="T32" s="143">
        <v>7</v>
      </c>
      <c r="U32" s="76"/>
      <c r="V32" s="80">
        <v>8</v>
      </c>
      <c r="W32" s="73">
        <v>985.5</v>
      </c>
      <c r="X32" s="121">
        <f t="shared" si="2"/>
        <v>995.7795213402541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9.609034867330614</v>
      </c>
      <c r="AI32">
        <f t="shared" si="5"/>
        <v>9.477279648605764</v>
      </c>
      <c r="AJ32">
        <f t="shared" si="6"/>
        <v>9.317479648605763</v>
      </c>
      <c r="AK32">
        <f t="shared" si="12"/>
        <v>5.954111626414727</v>
      </c>
      <c r="AU32">
        <f t="shared" si="13"/>
        <v>10.395205556947294</v>
      </c>
    </row>
    <row r="33" spans="1:47" ht="12.75">
      <c r="A33" s="63">
        <v>25</v>
      </c>
      <c r="B33" s="64">
        <v>5.2</v>
      </c>
      <c r="C33" s="65">
        <v>4.9</v>
      </c>
      <c r="D33" s="65">
        <v>7.3</v>
      </c>
      <c r="E33" s="65">
        <v>4.7</v>
      </c>
      <c r="F33" s="66">
        <f t="shared" si="0"/>
        <v>6</v>
      </c>
      <c r="G33" s="67">
        <f t="shared" si="7"/>
        <v>95.21860480636312</v>
      </c>
      <c r="H33" s="67">
        <f t="shared" si="1"/>
        <v>4.498633833780076</v>
      </c>
      <c r="I33" s="68">
        <v>2</v>
      </c>
      <c r="J33" s="66"/>
      <c r="K33" s="68">
        <v>5</v>
      </c>
      <c r="L33" s="65">
        <v>6</v>
      </c>
      <c r="M33" s="65"/>
      <c r="N33" s="65">
        <v>7.4</v>
      </c>
      <c r="O33" s="66">
        <v>7.6</v>
      </c>
      <c r="P33" s="69" t="s">
        <v>145</v>
      </c>
      <c r="Q33" s="70">
        <v>16</v>
      </c>
      <c r="R33" s="67">
        <v>0.5</v>
      </c>
      <c r="S33" s="67"/>
      <c r="T33" s="144">
        <v>2.9</v>
      </c>
      <c r="U33" s="67"/>
      <c r="V33" s="71">
        <v>8</v>
      </c>
      <c r="W33" s="64">
        <v>979.3</v>
      </c>
      <c r="X33" s="121">
        <f t="shared" si="2"/>
        <v>989.5591570785418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8.842111842520199</v>
      </c>
      <c r="AI33">
        <f t="shared" si="5"/>
        <v>8.659035531865939</v>
      </c>
      <c r="AJ33">
        <f t="shared" si="6"/>
        <v>8.41933553186594</v>
      </c>
      <c r="AK33">
        <f t="shared" si="12"/>
        <v>4.498633833780076</v>
      </c>
      <c r="AU33">
        <f t="shared" si="13"/>
        <v>10.353737556585287</v>
      </c>
    </row>
    <row r="34" spans="1:47" ht="12.75">
      <c r="A34" s="72">
        <v>26</v>
      </c>
      <c r="B34" s="73">
        <v>4.2</v>
      </c>
      <c r="C34" s="74">
        <v>3.8</v>
      </c>
      <c r="D34" s="74">
        <v>8.4</v>
      </c>
      <c r="E34" s="74">
        <v>3.3</v>
      </c>
      <c r="F34" s="75">
        <f t="shared" si="0"/>
        <v>5.85</v>
      </c>
      <c r="G34" s="67">
        <f t="shared" si="7"/>
        <v>93.34902599258358</v>
      </c>
      <c r="H34" s="76">
        <f t="shared" si="1"/>
        <v>3.2239375628714524</v>
      </c>
      <c r="I34" s="77">
        <v>1</v>
      </c>
      <c r="J34" s="75"/>
      <c r="K34" s="77">
        <v>4</v>
      </c>
      <c r="L34" s="74">
        <v>5.5</v>
      </c>
      <c r="M34" s="74"/>
      <c r="N34" s="74">
        <v>7.5</v>
      </c>
      <c r="O34" s="75">
        <v>7.6</v>
      </c>
      <c r="P34" s="78" t="s">
        <v>106</v>
      </c>
      <c r="Q34" s="79">
        <v>23</v>
      </c>
      <c r="R34" s="76">
        <v>0.6</v>
      </c>
      <c r="S34" s="76"/>
      <c r="T34" s="143">
        <v>5.9</v>
      </c>
      <c r="U34" s="76"/>
      <c r="V34" s="80">
        <v>0</v>
      </c>
      <c r="W34" s="73">
        <v>993.5</v>
      </c>
      <c r="X34" s="121">
        <f t="shared" si="2"/>
        <v>1003.9456728237353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8.244808096108713</v>
      </c>
      <c r="AI34">
        <f t="shared" si="5"/>
        <v>8.016048052675158</v>
      </c>
      <c r="AJ34">
        <f t="shared" si="6"/>
        <v>7.696448052675158</v>
      </c>
      <c r="AK34">
        <f t="shared" si="12"/>
        <v>3.2239375628714524</v>
      </c>
      <c r="AU34">
        <f t="shared" si="13"/>
        <v>10.552241973911116</v>
      </c>
    </row>
    <row r="35" spans="1:47" ht="12.75">
      <c r="A35" s="63">
        <v>27</v>
      </c>
      <c r="B35" s="64">
        <v>4.7</v>
      </c>
      <c r="C35" s="65">
        <v>4.2</v>
      </c>
      <c r="D35" s="65">
        <v>7.2</v>
      </c>
      <c r="E35" s="65">
        <v>3.9</v>
      </c>
      <c r="F35" s="66">
        <f t="shared" si="0"/>
        <v>5.55</v>
      </c>
      <c r="G35" s="67">
        <f t="shared" si="7"/>
        <v>91.87779526438256</v>
      </c>
      <c r="H35" s="67">
        <f t="shared" si="1"/>
        <v>3.494827700605618</v>
      </c>
      <c r="I35" s="68">
        <v>0.5</v>
      </c>
      <c r="J35" s="66"/>
      <c r="K35" s="68">
        <v>5</v>
      </c>
      <c r="L35" s="65">
        <v>5</v>
      </c>
      <c r="M35" s="65"/>
      <c r="N35" s="65">
        <v>7.6</v>
      </c>
      <c r="O35" s="66">
        <v>7.7</v>
      </c>
      <c r="P35" s="69" t="s">
        <v>149</v>
      </c>
      <c r="Q35" s="70">
        <v>15</v>
      </c>
      <c r="R35" s="67">
        <v>0.3</v>
      </c>
      <c r="S35" s="67"/>
      <c r="T35" s="144">
        <v>8.8</v>
      </c>
      <c r="U35" s="67"/>
      <c r="V35" s="71">
        <v>8</v>
      </c>
      <c r="W35" s="64">
        <v>986.7</v>
      </c>
      <c r="X35" s="121">
        <f t="shared" si="2"/>
        <v>997.0553945970571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8.538851061383744</v>
      </c>
      <c r="AI35">
        <f t="shared" si="5"/>
        <v>8.244808096108713</v>
      </c>
      <c r="AJ35">
        <f t="shared" si="6"/>
        <v>7.845308096108713</v>
      </c>
      <c r="AK35">
        <f t="shared" si="12"/>
        <v>3.494827700605618</v>
      </c>
      <c r="AU35">
        <f t="shared" si="13"/>
        <v>10.610349933957982</v>
      </c>
    </row>
    <row r="36" spans="1:47" ht="12.75">
      <c r="A36" s="72">
        <v>28</v>
      </c>
      <c r="B36" s="73">
        <v>7.2</v>
      </c>
      <c r="C36" s="74">
        <v>7</v>
      </c>
      <c r="D36" s="74">
        <v>11.5</v>
      </c>
      <c r="E36" s="74">
        <v>3.1</v>
      </c>
      <c r="F36" s="75">
        <f t="shared" si="0"/>
        <v>7.3</v>
      </c>
      <c r="G36" s="67">
        <f t="shared" si="7"/>
        <v>97.06365977117619</v>
      </c>
      <c r="H36" s="76">
        <f t="shared" si="1"/>
        <v>6.765865889018231</v>
      </c>
      <c r="I36" s="77">
        <v>-0.4</v>
      </c>
      <c r="J36" s="75"/>
      <c r="K36" s="77">
        <v>6.9</v>
      </c>
      <c r="L36" s="74">
        <v>6.8</v>
      </c>
      <c r="M36" s="74"/>
      <c r="N36" s="74">
        <v>7.7</v>
      </c>
      <c r="O36" s="75">
        <v>7.7</v>
      </c>
      <c r="P36" s="78" t="s">
        <v>150</v>
      </c>
      <c r="Q36" s="79">
        <v>29</v>
      </c>
      <c r="R36" s="76">
        <v>0</v>
      </c>
      <c r="S36" s="76"/>
      <c r="T36" s="76">
        <v>0.8</v>
      </c>
      <c r="U36" s="76"/>
      <c r="V36" s="80">
        <v>8</v>
      </c>
      <c r="W36" s="73">
        <v>999</v>
      </c>
      <c r="X36" s="121">
        <f t="shared" si="2"/>
        <v>1009.3904211057782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10.152351501423265</v>
      </c>
      <c r="AI36">
        <f t="shared" si="5"/>
        <v>10.014043920115377</v>
      </c>
      <c r="AJ36">
        <f t="shared" si="6"/>
        <v>9.854243920115376</v>
      </c>
      <c r="AK36">
        <f t="shared" si="12"/>
        <v>6.765865889018231</v>
      </c>
      <c r="AU36">
        <f t="shared" si="13"/>
        <v>10.35925996857826</v>
      </c>
    </row>
    <row r="37" spans="1:47" ht="12.75">
      <c r="A37" s="63">
        <v>29</v>
      </c>
      <c r="B37" s="64">
        <v>10</v>
      </c>
      <c r="C37" s="65">
        <v>9.6</v>
      </c>
      <c r="D37" s="65">
        <v>10.1</v>
      </c>
      <c r="E37" s="65">
        <v>7.2</v>
      </c>
      <c r="F37" s="66">
        <f t="shared" si="0"/>
        <v>8.65</v>
      </c>
      <c r="G37" s="67">
        <f t="shared" si="7"/>
        <v>94.74752782998023</v>
      </c>
      <c r="H37" s="67">
        <f t="shared" si="1"/>
        <v>9.197258355415647</v>
      </c>
      <c r="I37" s="68">
        <v>9.6</v>
      </c>
      <c r="J37" s="66"/>
      <c r="K37" s="68">
        <v>8.4</v>
      </c>
      <c r="L37" s="65">
        <v>8.4</v>
      </c>
      <c r="M37" s="65"/>
      <c r="N37" s="65">
        <v>7.2</v>
      </c>
      <c r="O37" s="66">
        <v>7.7</v>
      </c>
      <c r="P37" s="69" t="s">
        <v>152</v>
      </c>
      <c r="Q37" s="70">
        <v>33</v>
      </c>
      <c r="R37" s="67">
        <v>0</v>
      </c>
      <c r="S37" s="67"/>
      <c r="T37" s="67">
        <v>8.6</v>
      </c>
      <c r="U37" s="67"/>
      <c r="V37" s="71">
        <v>8</v>
      </c>
      <c r="W37" s="64">
        <v>986.2</v>
      </c>
      <c r="X37" s="121">
        <f t="shared" si="2"/>
        <v>996.3552496114735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12.273317807277772</v>
      </c>
      <c r="AI37">
        <f t="shared" si="5"/>
        <v>11.948265205112428</v>
      </c>
      <c r="AJ37">
        <f t="shared" si="6"/>
        <v>11.628665205112426</v>
      </c>
      <c r="AK37">
        <f t="shared" si="12"/>
        <v>9.197258355415647</v>
      </c>
      <c r="AU37">
        <f t="shared" si="13"/>
        <v>10.41071542539068</v>
      </c>
    </row>
    <row r="38" spans="1:47" ht="12.75">
      <c r="A38" s="72">
        <v>30</v>
      </c>
      <c r="B38" s="73">
        <v>3.9</v>
      </c>
      <c r="C38" s="74">
        <v>3.2</v>
      </c>
      <c r="D38" s="74">
        <v>10.9</v>
      </c>
      <c r="E38" s="74">
        <v>3.6</v>
      </c>
      <c r="F38" s="75">
        <f t="shared" si="0"/>
        <v>7.25</v>
      </c>
      <c r="G38" s="67">
        <f t="shared" si="7"/>
        <v>88.24939835201342</v>
      </c>
      <c r="H38" s="76">
        <f t="shared" si="1"/>
        <v>2.137351025738391</v>
      </c>
      <c r="I38" s="77">
        <v>0.8</v>
      </c>
      <c r="J38" s="75"/>
      <c r="K38" s="77">
        <v>5.2</v>
      </c>
      <c r="L38" s="74">
        <v>5.5</v>
      </c>
      <c r="M38" s="74"/>
      <c r="N38" s="74">
        <v>7.3</v>
      </c>
      <c r="O38" s="75">
        <v>7.8</v>
      </c>
      <c r="P38" s="78" t="s">
        <v>106</v>
      </c>
      <c r="Q38" s="79">
        <v>26</v>
      </c>
      <c r="R38" s="76">
        <v>0.8</v>
      </c>
      <c r="S38" s="76"/>
      <c r="T38" s="76" t="s">
        <v>114</v>
      </c>
      <c r="U38" s="76"/>
      <c r="V38" s="80">
        <v>2</v>
      </c>
      <c r="W38" s="73">
        <v>994.8</v>
      </c>
      <c r="X38" s="121">
        <f t="shared" si="2"/>
        <v>1005.27073632698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8.072706165126084</v>
      </c>
      <c r="AI38">
        <f t="shared" si="5"/>
        <v>7.683414621449662</v>
      </c>
      <c r="AJ38">
        <f t="shared" si="6"/>
        <v>7.124114621449663</v>
      </c>
      <c r="AK38">
        <f t="shared" si="12"/>
        <v>2.137351025738391</v>
      </c>
      <c r="AU38">
        <f t="shared" si="13"/>
        <v>10.348812237983337</v>
      </c>
    </row>
    <row r="39" spans="1:47" ht="12.75">
      <c r="A39" s="63">
        <v>31</v>
      </c>
      <c r="B39" s="64">
        <v>10.1</v>
      </c>
      <c r="C39" s="65">
        <v>9.2</v>
      </c>
      <c r="D39" s="65">
        <v>10.1</v>
      </c>
      <c r="E39" s="65">
        <v>3.9</v>
      </c>
      <c r="F39" s="66">
        <f t="shared" si="0"/>
        <v>7</v>
      </c>
      <c r="G39" s="67">
        <f t="shared" si="7"/>
        <v>88.31258734599872</v>
      </c>
      <c r="H39" s="67">
        <f t="shared" si="1"/>
        <v>8.257097322850035</v>
      </c>
      <c r="I39" s="68">
        <v>3</v>
      </c>
      <c r="J39" s="66"/>
      <c r="K39" s="68">
        <v>8</v>
      </c>
      <c r="L39" s="65">
        <v>8</v>
      </c>
      <c r="M39" s="65"/>
      <c r="N39" s="65">
        <v>7.2</v>
      </c>
      <c r="O39" s="66">
        <v>7.9</v>
      </c>
      <c r="P39" s="69" t="s">
        <v>153</v>
      </c>
      <c r="Q39" s="70">
        <v>28</v>
      </c>
      <c r="R39" s="67">
        <v>0</v>
      </c>
      <c r="S39" s="67"/>
      <c r="T39" s="67">
        <v>2.3</v>
      </c>
      <c r="U39" s="67"/>
      <c r="V39" s="71">
        <v>8</v>
      </c>
      <c r="W39" s="64">
        <v>988</v>
      </c>
      <c r="X39" s="121">
        <f t="shared" si="2"/>
        <v>998.1701714788237</v>
      </c>
      <c r="Y39" s="127">
        <v>0</v>
      </c>
      <c r="Z39" s="134">
        <v>0</v>
      </c>
      <c r="AA39" s="127">
        <v>0</v>
      </c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12.355786973925246</v>
      </c>
      <c r="AI39">
        <f t="shared" si="5"/>
        <v>11.630815163633265</v>
      </c>
      <c r="AJ39">
        <f t="shared" si="6"/>
        <v>10.911715163633264</v>
      </c>
      <c r="AK39">
        <f t="shared" si="12"/>
        <v>8.257097322850035</v>
      </c>
      <c r="AU39">
        <f t="shared" si="13"/>
        <v>10.21252162694793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10.279521340254039</v>
      </c>
    </row>
    <row r="41" spans="1:47" ht="13.5" thickBot="1">
      <c r="A41" s="113" t="s">
        <v>19</v>
      </c>
      <c r="B41" s="114">
        <f>SUM(B9:B39)</f>
        <v>114.00000000000001</v>
      </c>
      <c r="C41" s="115">
        <f aca="true" t="shared" si="14" ref="C41:V41">SUM(C9:C39)</f>
        <v>100.5</v>
      </c>
      <c r="D41" s="115">
        <f t="shared" si="14"/>
        <v>215.9</v>
      </c>
      <c r="E41" s="115">
        <f t="shared" si="14"/>
        <v>43.00000000000001</v>
      </c>
      <c r="F41" s="116">
        <f t="shared" si="14"/>
        <v>129.45</v>
      </c>
      <c r="G41" s="117">
        <f t="shared" si="14"/>
        <v>2878.283927184656</v>
      </c>
      <c r="H41" s="117">
        <f>SUM(H9:H39)</f>
        <v>80.9862787811211</v>
      </c>
      <c r="I41" s="118">
        <f t="shared" si="14"/>
        <v>-36.89999999999999</v>
      </c>
      <c r="J41" s="116">
        <f t="shared" si="14"/>
        <v>0</v>
      </c>
      <c r="K41" s="118">
        <f t="shared" si="14"/>
        <v>128.20000000000002</v>
      </c>
      <c r="L41" s="115">
        <f t="shared" si="14"/>
        <v>142.99999999999997</v>
      </c>
      <c r="M41" s="115">
        <f t="shared" si="14"/>
        <v>0</v>
      </c>
      <c r="N41" s="115">
        <f t="shared" si="14"/>
        <v>202.89999999999995</v>
      </c>
      <c r="O41" s="116">
        <f t="shared" si="14"/>
        <v>235.79999999999995</v>
      </c>
      <c r="P41" s="114"/>
      <c r="Q41" s="119">
        <f t="shared" si="14"/>
        <v>557</v>
      </c>
      <c r="R41" s="117">
        <f t="shared" si="14"/>
        <v>29.8</v>
      </c>
      <c r="S41" s="117"/>
      <c r="T41" s="117">
        <f>SUM(T9:T39)</f>
        <v>125.49999999999999</v>
      </c>
      <c r="U41" s="139"/>
      <c r="V41" s="119">
        <f t="shared" si="14"/>
        <v>165</v>
      </c>
      <c r="W41" s="117">
        <f>SUM(W9:W39)</f>
        <v>30878.600000000002</v>
      </c>
      <c r="X41" s="123">
        <f>SUM(X9:X39)</f>
        <v>31203.96913703618</v>
      </c>
      <c r="Y41" s="117">
        <f>SUM(Y9:Y39)</f>
        <v>0</v>
      </c>
      <c r="Z41" s="123">
        <f>SUM(Z9:Z39)</f>
        <v>0</v>
      </c>
      <c r="AA41" s="138">
        <f>SUM(AA9:AA39)</f>
        <v>0</v>
      </c>
      <c r="AB41">
        <f>MAX(AB9:AB39)</f>
        <v>22</v>
      </c>
      <c r="AC41">
        <f>MAX(AC9:AC39)</f>
        <v>13</v>
      </c>
      <c r="AD41">
        <f>MAX(AD9:AD39)</f>
        <v>13</v>
      </c>
      <c r="AE41">
        <f>MAX(AE9:AE39)</f>
        <v>19</v>
      </c>
      <c r="AF41">
        <f>MAX(AF9:AF39)</f>
        <v>7</v>
      </c>
      <c r="AU41">
        <f t="shared" si="13"/>
        <v>10.259157078541879</v>
      </c>
    </row>
    <row r="42" spans="1:47" ht="12.75">
      <c r="A42" s="72" t="s">
        <v>20</v>
      </c>
      <c r="B42" s="73">
        <f>AVERAGE(B9:B39)</f>
        <v>3.67741935483871</v>
      </c>
      <c r="C42" s="74">
        <f aca="true" t="shared" si="15" ref="C42:V42">AVERAGE(C9:C39)</f>
        <v>3.2419354838709675</v>
      </c>
      <c r="D42" s="74">
        <f t="shared" si="15"/>
        <v>6.964516129032258</v>
      </c>
      <c r="E42" s="74">
        <f t="shared" si="15"/>
        <v>1.3870967741935487</v>
      </c>
      <c r="F42" s="75">
        <f t="shared" si="15"/>
        <v>4.175806451612903</v>
      </c>
      <c r="G42" s="76">
        <f t="shared" si="15"/>
        <v>92.84786861885988</v>
      </c>
      <c r="H42" s="76">
        <f>AVERAGE(H9:H39)</f>
        <v>2.612460605842616</v>
      </c>
      <c r="I42" s="77">
        <f t="shared" si="15"/>
        <v>-1.190322580645161</v>
      </c>
      <c r="J42" s="75" t="e">
        <f t="shared" si="15"/>
        <v>#DIV/0!</v>
      </c>
      <c r="K42" s="77">
        <f t="shared" si="15"/>
        <v>4.135483870967742</v>
      </c>
      <c r="L42" s="74">
        <f t="shared" si="15"/>
        <v>4.612903225806451</v>
      </c>
      <c r="M42" s="74" t="e">
        <f t="shared" si="15"/>
        <v>#DIV/0!</v>
      </c>
      <c r="N42" s="74">
        <f t="shared" si="15"/>
        <v>6.545161290322579</v>
      </c>
      <c r="O42" s="75">
        <f t="shared" si="15"/>
        <v>7.606451612903224</v>
      </c>
      <c r="P42" s="73"/>
      <c r="Q42" s="75">
        <f t="shared" si="15"/>
        <v>17.967741935483872</v>
      </c>
      <c r="R42" s="76">
        <f t="shared" si="15"/>
        <v>0.9612903225806452</v>
      </c>
      <c r="S42" s="76"/>
      <c r="T42" s="76">
        <f>AVERAGE(T9:T39)</f>
        <v>4.648148148148148</v>
      </c>
      <c r="U42" s="76"/>
      <c r="V42" s="76">
        <f t="shared" si="15"/>
        <v>5.32258064516129</v>
      </c>
      <c r="W42" s="76">
        <f>AVERAGE(W9:W39)</f>
        <v>996.083870967742</v>
      </c>
      <c r="X42" s="124">
        <f>AVERAGE(X9:X39)</f>
        <v>1006.5796495818123</v>
      </c>
      <c r="Y42" s="127"/>
      <c r="Z42" s="134"/>
      <c r="AA42" s="130"/>
      <c r="AU42">
        <f t="shared" si="13"/>
        <v>10.445672823735347</v>
      </c>
    </row>
    <row r="43" spans="1:47" ht="12.75">
      <c r="A43" s="72" t="s">
        <v>21</v>
      </c>
      <c r="B43" s="73">
        <f>MAX(B9:B39)</f>
        <v>10.1</v>
      </c>
      <c r="C43" s="74">
        <f aca="true" t="shared" si="16" ref="C43:V43">MAX(C9:C39)</f>
        <v>9.6</v>
      </c>
      <c r="D43" s="74">
        <f t="shared" si="16"/>
        <v>12.6</v>
      </c>
      <c r="E43" s="74">
        <f t="shared" si="16"/>
        <v>7.2</v>
      </c>
      <c r="F43" s="75">
        <f t="shared" si="16"/>
        <v>8.65</v>
      </c>
      <c r="G43" s="76">
        <f t="shared" si="16"/>
        <v>98.24622655120038</v>
      </c>
      <c r="H43" s="76">
        <f>MAX(H9:H39)</f>
        <v>9.197258355415647</v>
      </c>
      <c r="I43" s="77">
        <f t="shared" si="16"/>
        <v>9.6</v>
      </c>
      <c r="J43" s="75">
        <f t="shared" si="16"/>
        <v>0</v>
      </c>
      <c r="K43" s="77">
        <f t="shared" si="16"/>
        <v>8.4</v>
      </c>
      <c r="L43" s="74">
        <f t="shared" si="16"/>
        <v>8.4</v>
      </c>
      <c r="M43" s="74">
        <f t="shared" si="16"/>
        <v>0</v>
      </c>
      <c r="N43" s="74">
        <f t="shared" si="16"/>
        <v>7.7</v>
      </c>
      <c r="O43" s="75">
        <f t="shared" si="16"/>
        <v>8.9</v>
      </c>
      <c r="P43" s="73"/>
      <c r="Q43" s="70">
        <f t="shared" si="16"/>
        <v>33</v>
      </c>
      <c r="R43" s="76">
        <f t="shared" si="16"/>
        <v>3.7</v>
      </c>
      <c r="S43" s="76"/>
      <c r="T43" s="76">
        <f>MAX(T9:T39)</f>
        <v>16.2</v>
      </c>
      <c r="U43" s="140"/>
      <c r="V43" s="70">
        <f t="shared" si="16"/>
        <v>8</v>
      </c>
      <c r="W43" s="76">
        <f>MAX(W9:W39)</f>
        <v>1020.1</v>
      </c>
      <c r="X43" s="124">
        <f>MAX(X9:X39)</f>
        <v>1031.2039917646862</v>
      </c>
      <c r="Y43" s="127"/>
      <c r="Z43" s="134"/>
      <c r="AA43" s="127"/>
      <c r="AU43">
        <f t="shared" si="13"/>
        <v>10.355394597057069</v>
      </c>
    </row>
    <row r="44" spans="1:47" ht="13.5" thickBot="1">
      <c r="A44" s="81" t="s">
        <v>22</v>
      </c>
      <c r="B44" s="82">
        <f>MIN(B9:B39)</f>
        <v>-5.7</v>
      </c>
      <c r="C44" s="83">
        <f aca="true" t="shared" si="17" ref="C44:V44">MIN(C9:C39)</f>
        <v>-5.9</v>
      </c>
      <c r="D44" s="83">
        <f t="shared" si="17"/>
        <v>-0.8</v>
      </c>
      <c r="E44" s="83">
        <f t="shared" si="17"/>
        <v>-6</v>
      </c>
      <c r="F44" s="84">
        <f t="shared" si="17"/>
        <v>-3</v>
      </c>
      <c r="G44" s="85">
        <f t="shared" si="17"/>
        <v>81.53886142346573</v>
      </c>
      <c r="H44" s="85">
        <f>MIN(H9:H39)</f>
        <v>-6.386839140235062</v>
      </c>
      <c r="I44" s="86">
        <f t="shared" si="17"/>
        <v>-9.2</v>
      </c>
      <c r="J44" s="84">
        <f t="shared" si="17"/>
        <v>0</v>
      </c>
      <c r="K44" s="86">
        <f t="shared" si="17"/>
        <v>0.2</v>
      </c>
      <c r="L44" s="83">
        <f t="shared" si="17"/>
        <v>1.4</v>
      </c>
      <c r="M44" s="83">
        <f t="shared" si="17"/>
        <v>0</v>
      </c>
      <c r="N44" s="83">
        <f t="shared" si="17"/>
        <v>5.1</v>
      </c>
      <c r="O44" s="84">
        <f t="shared" si="17"/>
        <v>6.9</v>
      </c>
      <c r="P44" s="82"/>
      <c r="Q44" s="120">
        <f t="shared" si="17"/>
        <v>7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976</v>
      </c>
      <c r="X44" s="125">
        <f>MIN(X9:X39)</f>
        <v>986.3027901142342</v>
      </c>
      <c r="Y44" s="128"/>
      <c r="Z44" s="136"/>
      <c r="AA44" s="128"/>
      <c r="AU44">
        <f t="shared" si="13"/>
        <v>10.390421105778156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10.155249611473467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10.470736326980044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10.170171478823708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0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23</v>
      </c>
      <c r="C61">
        <f>DCOUNTA(T8:T38,1,C59:C60)</f>
        <v>21</v>
      </c>
      <c r="D61">
        <f>DCOUNTA(T8:T38,1,D59:D60)</f>
        <v>16</v>
      </c>
      <c r="F61">
        <f>DCOUNTA(T8:T38,1,F59:F60)</f>
        <v>4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19</v>
      </c>
      <c r="C64">
        <f>(C61-F61)</f>
        <v>17</v>
      </c>
      <c r="D64">
        <f>(D61-F61)</f>
        <v>12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4">
      <selection activeCell="N34" sqref="N34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3" t="s">
        <v>91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162</v>
      </c>
      <c r="I4" s="60" t="s">
        <v>56</v>
      </c>
      <c r="J4" s="60">
        <v>2012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4" t="s">
        <v>57</v>
      </c>
      <c r="H6" s="155"/>
      <c r="I6" s="155"/>
      <c r="J6" s="155"/>
      <c r="K6" s="155"/>
      <c r="L6" s="155"/>
      <c r="M6" s="155"/>
      <c r="N6" s="156"/>
    </row>
    <row r="7" spans="1:25" ht="12.75">
      <c r="A7" s="27" t="s">
        <v>29</v>
      </c>
      <c r="B7" s="3"/>
      <c r="C7" s="22">
        <f>Data1!$D$42</f>
        <v>6.964516129032258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1.3870967741935487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4.175806451612903</v>
      </c>
      <c r="D9" s="21">
        <v>0</v>
      </c>
      <c r="E9" s="3"/>
      <c r="F9" s="40">
        <v>1</v>
      </c>
      <c r="G9" s="89" t="s">
        <v>107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12.6</v>
      </c>
      <c r="C10" s="5" t="s">
        <v>32</v>
      </c>
      <c r="D10" s="5">
        <f>Data1!$AB$41</f>
        <v>22</v>
      </c>
      <c r="E10" s="3"/>
      <c r="F10" s="40">
        <v>2</v>
      </c>
      <c r="G10" s="93" t="s">
        <v>108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-6</v>
      </c>
      <c r="C11" s="5" t="s">
        <v>32</v>
      </c>
      <c r="D11" s="24">
        <f>Data1!$AC$41</f>
        <v>13</v>
      </c>
      <c r="E11" s="3"/>
      <c r="F11" s="40">
        <v>3</v>
      </c>
      <c r="G11" s="93" t="s">
        <v>112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-9.2</v>
      </c>
      <c r="C12" s="5" t="s">
        <v>32</v>
      </c>
      <c r="D12" s="24">
        <f>Data1!$AD$41</f>
        <v>13</v>
      </c>
      <c r="E12" s="3"/>
      <c r="F12" s="40">
        <v>4</v>
      </c>
      <c r="G12" s="93" t="s">
        <v>111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7.606451612903224</v>
      </c>
      <c r="C13" s="5"/>
      <c r="D13" s="24"/>
      <c r="E13" s="3"/>
      <c r="F13" s="40">
        <v>5</v>
      </c>
      <c r="G13" s="93" t="s">
        <v>110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123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122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121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125.49999999999999</v>
      </c>
      <c r="D17" s="5">
        <v>185</v>
      </c>
      <c r="E17" s="3"/>
      <c r="F17" s="40">
        <v>9</v>
      </c>
      <c r="G17" s="93" t="s">
        <v>120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v>20</v>
      </c>
      <c r="D18" s="5"/>
      <c r="E18" s="3"/>
      <c r="F18" s="40">
        <v>10</v>
      </c>
      <c r="G18" s="93" t="s">
        <v>119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17</v>
      </c>
      <c r="D19" s="5"/>
      <c r="E19" s="3"/>
      <c r="F19" s="40">
        <v>11</v>
      </c>
      <c r="G19" s="93" t="s">
        <v>118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12</v>
      </c>
      <c r="D20" s="5"/>
      <c r="E20" s="3"/>
      <c r="F20" s="40">
        <v>12</v>
      </c>
      <c r="G20" s="93" t="s">
        <v>130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16.2</v>
      </c>
      <c r="D21" s="5"/>
      <c r="E21" s="3"/>
      <c r="F21" s="40">
        <v>13</v>
      </c>
      <c r="G21" s="93" t="s">
        <v>128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19</v>
      </c>
      <c r="D22" s="5"/>
      <c r="E22" s="3"/>
      <c r="F22" s="40">
        <v>14</v>
      </c>
      <c r="G22" s="93" t="s">
        <v>127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144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143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3.7</v>
      </c>
      <c r="D25" s="5" t="s">
        <v>46</v>
      </c>
      <c r="E25" s="5">
        <f>Data1!$AF$41</f>
        <v>7</v>
      </c>
      <c r="F25" s="40">
        <v>17</v>
      </c>
      <c r="G25" s="93" t="s">
        <v>142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29.8</v>
      </c>
      <c r="D26" s="5" t="s">
        <v>46</v>
      </c>
      <c r="E26" s="157">
        <v>0.49</v>
      </c>
      <c r="F26" s="40">
        <v>18</v>
      </c>
      <c r="G26" s="93" t="s">
        <v>141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140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139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138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33</v>
      </c>
      <c r="D30" s="5"/>
      <c r="E30" s="5"/>
      <c r="F30" s="40">
        <v>22</v>
      </c>
      <c r="G30" s="93" t="s">
        <v>137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0</v>
      </c>
      <c r="D31" s="22"/>
      <c r="E31" s="5"/>
      <c r="F31" s="40">
        <v>23</v>
      </c>
      <c r="G31" s="93" t="s">
        <v>136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146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147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148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151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157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156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f>Data1!$AM$9</f>
        <v>7</v>
      </c>
      <c r="D38" s="5"/>
      <c r="E38" s="3"/>
      <c r="F38" s="40">
        <v>30</v>
      </c>
      <c r="G38" s="93" t="s">
        <v>155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10</v>
      </c>
      <c r="D39" s="5"/>
      <c r="E39" s="3"/>
      <c r="F39" s="40">
        <v>31</v>
      </c>
      <c r="G39" s="95" t="s">
        <v>154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16</v>
      </c>
      <c r="D40" s="5"/>
      <c r="E40" s="3"/>
      <c r="F40" s="5"/>
      <c r="G40" s="35" t="s">
        <v>129</v>
      </c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 t="s">
        <v>158</v>
      </c>
      <c r="B43" s="3" t="s">
        <v>159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160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161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2008-02-13T09:21:39Z</cp:lastPrinted>
  <dcterms:created xsi:type="dcterms:W3CDTF">1998-03-11T18:30:34Z</dcterms:created>
  <dcterms:modified xsi:type="dcterms:W3CDTF">2013-01-01T18:15:17Z</dcterms:modified>
  <cp:category/>
  <cp:version/>
  <cp:contentType/>
  <cp:contentStatus/>
</cp:coreProperties>
</file>